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605" windowHeight="9675" activeTab="0"/>
  </bookViews>
  <sheets>
    <sheet name="資本" sheetId="1" r:id="rId1"/>
  </sheets>
  <definedNames>
    <definedName name="_xlnm.Print_Area" localSheetId="0">'資本'!$A$1:$AL$36</definedName>
  </definedNames>
  <calcPr fullCalcOnLoad="1"/>
</workbook>
</file>

<file path=xl/sharedStrings.xml><?xml version="1.0" encoding="utf-8"?>
<sst xmlns="http://schemas.openxmlformats.org/spreadsheetml/2006/main" count="153" uniqueCount="50">
  <si>
    <t>決算期</t>
  </si>
  <si>
    <t>実施時期</t>
  </si>
  <si>
    <t>　</t>
  </si>
  <si>
    <t>資本政策</t>
  </si>
  <si>
    <t>現在</t>
  </si>
  <si>
    <t>第三者割当増資</t>
  </si>
  <si>
    <t>株式分割</t>
  </si>
  <si>
    <t>1：</t>
  </si>
  <si>
    <t>発行株式数</t>
  </si>
  <si>
    <t>(発行潜在株数）</t>
  </si>
  <si>
    <t>株分</t>
  </si>
  <si>
    <t>株</t>
  </si>
  <si>
    <t>株価</t>
  </si>
  <si>
    <t>(行使価格）</t>
  </si>
  <si>
    <t>円</t>
  </si>
  <si>
    <t>発行総額(調達額）</t>
  </si>
  <si>
    <t>千円</t>
  </si>
  <si>
    <t>発行済株式数</t>
  </si>
  <si>
    <t>資本金</t>
  </si>
  <si>
    <t>資本準備金</t>
  </si>
  <si>
    <t>授権株式数</t>
  </si>
  <si>
    <t>発行可能株式数</t>
  </si>
  <si>
    <t>調達金額(累計）</t>
  </si>
  <si>
    <t>時価総額</t>
  </si>
  <si>
    <t>株主</t>
  </si>
  <si>
    <t>株数</t>
  </si>
  <si>
    <t>％</t>
  </si>
  <si>
    <t>増加株数(潜在)</t>
  </si>
  <si>
    <t>顕在株数</t>
  </si>
  <si>
    <t>潜在含む株数</t>
  </si>
  <si>
    <t>増加株数</t>
  </si>
  <si>
    <t>従業員</t>
  </si>
  <si>
    <t>従業員持株会</t>
  </si>
  <si>
    <t>計</t>
  </si>
  <si>
    <t>事業会社</t>
  </si>
  <si>
    <t>VC</t>
  </si>
  <si>
    <t>一般投資家</t>
  </si>
  <si>
    <t>合計</t>
  </si>
  <si>
    <t>社長</t>
  </si>
  <si>
    <t>取締役</t>
  </si>
  <si>
    <t>増加株数(潜在)</t>
  </si>
  <si>
    <t>親族・友人</t>
  </si>
  <si>
    <t>第２回　新株予約権　割当</t>
  </si>
  <si>
    <t>第１回　新株予約権　割当</t>
  </si>
  <si>
    <t>株式公開</t>
  </si>
  <si>
    <t>株式会社●●　資本政策案</t>
  </si>
  <si>
    <t>2017年（平成29年）3月期</t>
  </si>
  <si>
    <t>2017年11月頃</t>
  </si>
  <si>
    <t>2016年（平成28年）3月期</t>
  </si>
  <si>
    <t>2015年（平成27年）3月期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</si>
</sst>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%;[Red]\-#,##0%"/>
    <numFmt numFmtId="178" formatCode="0.0%"/>
    <numFmt numFmtId="179" formatCode="#,##0_);[Red]\(#,##0\)"/>
    <numFmt numFmtId="180" formatCode="0.00_ "/>
    <numFmt numFmtId="181" formatCode="#,##0_ "/>
    <numFmt numFmtId="182" formatCode="0.0_ "/>
    <numFmt numFmtId="183" formatCode="#,##0_ ;[Red]\-#,##0\ "/>
    <numFmt numFmtId="184" formatCode="0_ "/>
    <numFmt numFmtId="185" formatCode="0.0_);[Red]\(0.0\)"/>
    <numFmt numFmtId="186" formatCode="0_);[Red]\(0\)"/>
    <numFmt numFmtId="187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Yu Gothic Medium"/>
      <family val="3"/>
    </font>
    <font>
      <b/>
      <sz val="18"/>
      <name val="Yu Gothic Medium"/>
      <family val="3"/>
    </font>
    <font>
      <sz val="11"/>
      <name val="Yu Gothic Medium"/>
      <family val="3"/>
    </font>
    <font>
      <b/>
      <sz val="11"/>
      <color indexed="9"/>
      <name val="Yu Gothic Medium"/>
      <family val="3"/>
    </font>
    <font>
      <sz val="9"/>
      <name val="Yu Gothic Mediu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DAF4"/>
        <bgColor indexed="64"/>
      </patternFill>
    </fill>
    <fill>
      <patternFill patternType="solid">
        <fgColor rgb="FFFF66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1F3F3"/>
        <bgColor indexed="64"/>
      </patternFill>
    </fill>
    <fill>
      <patternFill patternType="solid">
        <fgColor rgb="FF33CCCC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CCCCCC"/>
      </top>
      <bottom style="dotted">
        <color rgb="FFCCCCCC"/>
      </bottom>
    </border>
    <border>
      <left>
        <color indexed="63"/>
      </left>
      <right>
        <color indexed="63"/>
      </right>
      <top style="dotted">
        <color rgb="FFCCCCCC"/>
      </top>
      <bottom style="dotted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thin">
        <color rgb="FFCCCCCC"/>
      </right>
      <top style="medium">
        <color rgb="FFCCCCCC"/>
      </top>
      <bottom style="medium">
        <color rgb="FFCCCCCC"/>
      </bottom>
    </border>
    <border>
      <left style="thick">
        <color rgb="FFCCCCCC"/>
      </left>
      <right style="dotted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dotted">
        <color rgb="FFCCCCCC"/>
      </right>
      <top style="medium">
        <color rgb="FFCCCCCC"/>
      </top>
      <bottom style="medium">
        <color rgb="FFCCCCCC"/>
      </bottom>
    </border>
    <border>
      <left style="dotted">
        <color rgb="FFCCCCCC"/>
      </left>
      <right style="dotted">
        <color rgb="FFCCCCCC"/>
      </right>
      <top style="medium">
        <color rgb="FFCCCCCC"/>
      </top>
      <bottom style="medium">
        <color rgb="FFCCCCCC"/>
      </bottom>
    </border>
    <border>
      <left style="thin">
        <color rgb="FFCCCCCC"/>
      </left>
      <right style="dotted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 style="thin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thin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thin">
        <color rgb="FFCCCCCC"/>
      </bottom>
    </border>
    <border>
      <left style="medium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>
        <color rgb="FFCCCCCC"/>
      </right>
      <top style="thin">
        <color rgb="FFCCCCCC"/>
      </top>
      <bottom style="dotted">
        <color rgb="FFCCCCCC"/>
      </bottom>
    </border>
    <border>
      <left style="medium">
        <color rgb="FFCCCCCC"/>
      </left>
      <right>
        <color indexed="63"/>
      </right>
      <top style="thin">
        <color rgb="FFCCCCCC"/>
      </top>
      <bottom style="dotted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dotted">
        <color rgb="FFCCCCCC"/>
      </bottom>
    </border>
    <border>
      <left>
        <color indexed="63"/>
      </left>
      <right style="medium">
        <color rgb="FFCCCCCC"/>
      </right>
      <top style="dotted">
        <color rgb="FFCCCCCC"/>
      </top>
      <bottom style="dotted">
        <color rgb="FFCCCCCC"/>
      </bottom>
    </border>
    <border>
      <left style="medium">
        <color rgb="FFCCCCCC"/>
      </left>
      <right>
        <color indexed="63"/>
      </right>
      <top style="dotted">
        <color rgb="FFCCCCCC"/>
      </top>
      <bottom style="dotted">
        <color rgb="FFCCCCCC"/>
      </bottom>
    </border>
    <border>
      <left>
        <color indexed="63"/>
      </left>
      <right style="thin">
        <color rgb="FFCCCCCC"/>
      </right>
      <top style="dotted">
        <color rgb="FFCCCCCC"/>
      </top>
      <bottom style="dotted">
        <color rgb="FFCCCCCC"/>
      </bottom>
    </border>
    <border>
      <left style="thick">
        <color rgb="FFCCCCCC"/>
      </left>
      <right style="dotted">
        <color rgb="FFCCCCCC"/>
      </right>
      <top>
        <color indexed="63"/>
      </top>
      <bottom style="dotted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dotted">
        <color rgb="FFCCCCCC"/>
      </bottom>
    </border>
    <border>
      <left style="medium">
        <color rgb="FFCCCCCC"/>
      </left>
      <right style="dotted">
        <color rgb="FFCCCCCC"/>
      </right>
      <top>
        <color indexed="63"/>
      </top>
      <bottom style="dotted">
        <color rgb="FFCCCCCC"/>
      </bottom>
    </border>
    <border>
      <left style="dotted">
        <color rgb="FFCCCCCC"/>
      </left>
      <right style="dotted">
        <color rgb="FFCCCCCC"/>
      </right>
      <top>
        <color indexed="63"/>
      </top>
      <bottom style="dotted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dotted">
        <color rgb="FFCCCCCC"/>
      </bottom>
    </border>
    <border>
      <left style="thin">
        <color rgb="FFCCCCCC"/>
      </left>
      <right style="dotted">
        <color rgb="FFCCCCCC"/>
      </right>
      <top>
        <color indexed="63"/>
      </top>
      <bottom style="dotted">
        <color rgb="FFCCCCCC"/>
      </bottom>
    </border>
    <border>
      <left style="thick">
        <color rgb="FFCCCCCC"/>
      </left>
      <right style="dotted">
        <color rgb="FFCCCCCC"/>
      </right>
      <top style="dotted">
        <color rgb="FFCCCCCC"/>
      </top>
      <bottom style="dotted">
        <color rgb="FFCCCCCC"/>
      </bottom>
    </border>
    <border>
      <left style="medium">
        <color rgb="FFCCCCCC"/>
      </left>
      <right style="dotted">
        <color rgb="FFCCCCCC"/>
      </right>
      <top style="dotted">
        <color rgb="FFCCCCCC"/>
      </top>
      <bottom style="dotted">
        <color rgb="FFCCCCCC"/>
      </bottom>
    </border>
    <border>
      <left style="dotted">
        <color rgb="FFCCCCCC"/>
      </left>
      <right style="dotted">
        <color rgb="FFCCCCCC"/>
      </right>
      <top style="dotted">
        <color rgb="FFCCCCCC"/>
      </top>
      <bottom style="dotted">
        <color rgb="FFCCCCCC"/>
      </bottom>
    </border>
    <border>
      <left style="thin">
        <color rgb="FFCCCCCC"/>
      </left>
      <right style="dotted">
        <color rgb="FFCCCCCC"/>
      </right>
      <top style="dotted">
        <color rgb="FFCCCCCC"/>
      </top>
      <bottom style="dotted">
        <color rgb="FFCCCCCC"/>
      </bottom>
    </border>
    <border>
      <left style="thick">
        <color rgb="FFCCCCCC"/>
      </left>
      <right style="dotted">
        <color rgb="FFCCCCCC"/>
      </right>
      <top>
        <color indexed="63"/>
      </top>
      <bottom>
        <color indexed="63"/>
      </bottom>
    </border>
    <border>
      <left style="medium">
        <color rgb="FFCCCCCC"/>
      </left>
      <right style="dotted">
        <color rgb="FFCCCCCC"/>
      </right>
      <top>
        <color indexed="63"/>
      </top>
      <bottom>
        <color indexed="63"/>
      </bottom>
    </border>
    <border>
      <left style="dotted">
        <color rgb="FFCCCCCC"/>
      </left>
      <right style="dotted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dotted">
        <color rgb="FFCCCCCC"/>
      </right>
      <top>
        <color indexed="63"/>
      </top>
      <bottom>
        <color indexed="63"/>
      </bottom>
    </border>
    <border>
      <left style="thick">
        <color rgb="FFCCCCCC"/>
      </left>
      <right style="thick">
        <color rgb="FFCCCCCC"/>
      </right>
      <top style="thick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ck">
        <color rgb="FFCCCCCC"/>
      </top>
      <bottom style="thin">
        <color rgb="FFCCCCCC"/>
      </bottom>
    </border>
    <border>
      <left>
        <color indexed="63"/>
      </left>
      <right style="medium">
        <color rgb="FFCCCCCC"/>
      </right>
      <top style="thick">
        <color rgb="FFCCCCCC"/>
      </top>
      <bottom style="thin">
        <color rgb="FFCCCCCC"/>
      </bottom>
    </border>
    <border>
      <left style="medium">
        <color rgb="FFCCCCCC"/>
      </left>
      <right>
        <color indexed="63"/>
      </right>
      <top style="thick">
        <color rgb="FFCCCCCC"/>
      </top>
      <bottom style="thin">
        <color rgb="FFCCCCCC"/>
      </bottom>
    </border>
    <border>
      <left>
        <color indexed="63"/>
      </left>
      <right style="thick">
        <color rgb="FFCCCCCC"/>
      </right>
      <top style="thick">
        <color rgb="FFCCCCCC"/>
      </top>
      <bottom style="thin">
        <color rgb="FFCCCCCC"/>
      </bottom>
    </border>
    <border>
      <left style="thick">
        <color rgb="FFCCCCCC"/>
      </left>
      <right style="thick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thick">
        <color rgb="FFCCCCCC"/>
      </right>
      <top>
        <color indexed="63"/>
      </top>
      <bottom style="medium">
        <color rgb="FFCCCCCC"/>
      </bottom>
    </border>
    <border>
      <left style="thick">
        <color rgb="FFCCCCCC"/>
      </left>
      <right style="thick">
        <color rgb="FFCCCCCC"/>
      </right>
      <top>
        <color indexed="63"/>
      </top>
      <bottom>
        <color indexed="63"/>
      </bottom>
    </border>
    <border>
      <left>
        <color indexed="63"/>
      </left>
      <right style="thick">
        <color rgb="FFCCCCCC"/>
      </right>
      <top>
        <color indexed="63"/>
      </top>
      <bottom>
        <color indexed="63"/>
      </bottom>
    </border>
    <border>
      <left style="thick">
        <color rgb="FFCCCCCC"/>
      </left>
      <right style="thick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ck">
        <color rgb="FFCCCCCC"/>
      </right>
      <top>
        <color indexed="63"/>
      </top>
      <bottom style="thin">
        <color rgb="FFCCCCCC"/>
      </bottom>
    </border>
    <border>
      <left style="thick">
        <color rgb="FFCCCCCC"/>
      </left>
      <right style="thick">
        <color rgb="FFCCCCCC"/>
      </right>
      <top style="thin">
        <color rgb="FFCCCCCC"/>
      </top>
      <bottom style="dotted">
        <color rgb="FFCCCCCC"/>
      </bottom>
    </border>
    <border>
      <left>
        <color indexed="63"/>
      </left>
      <right style="thick">
        <color rgb="FFCCCCCC"/>
      </right>
      <top style="thin">
        <color rgb="FFCCCCCC"/>
      </top>
      <bottom style="dotted">
        <color rgb="FFCCCCCC"/>
      </bottom>
    </border>
    <border>
      <left style="thick">
        <color rgb="FFCCCCCC"/>
      </left>
      <right style="thick">
        <color rgb="FFCCCCCC"/>
      </right>
      <top style="dotted">
        <color rgb="FFCCCCCC"/>
      </top>
      <bottom style="dotted">
        <color rgb="FFCCCCCC"/>
      </bottom>
    </border>
    <border>
      <left>
        <color indexed="63"/>
      </left>
      <right style="thick">
        <color rgb="FFCCCCCC"/>
      </right>
      <top style="dotted">
        <color rgb="FFCCCCCC"/>
      </top>
      <bottom style="dotted">
        <color rgb="FFCCCCCC"/>
      </bottom>
    </border>
    <border>
      <left style="thick">
        <color rgb="FFCCCCCC"/>
      </left>
      <right style="thick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thick">
        <color rgb="FFCCCCCC"/>
      </right>
      <top style="medium">
        <color rgb="FFCCCCCC"/>
      </top>
      <bottom style="medium">
        <color rgb="FFCCCCCC"/>
      </bottom>
    </border>
    <border>
      <left style="thick">
        <color rgb="FFCCCCCC"/>
      </left>
      <right style="thick">
        <color rgb="FFCCCCCC"/>
      </right>
      <top>
        <color indexed="63"/>
      </top>
      <bottom style="dotted">
        <color rgb="FFCCCCCC"/>
      </bottom>
    </border>
    <border>
      <left>
        <color indexed="63"/>
      </left>
      <right style="thick">
        <color rgb="FFCCCCCC"/>
      </right>
      <top>
        <color indexed="63"/>
      </top>
      <bottom style="dotted">
        <color rgb="FFCCCCCC"/>
      </bottom>
    </border>
    <border>
      <left style="thick">
        <color rgb="FFCCCCCC"/>
      </left>
      <right style="thick">
        <color rgb="FFCCCCCC"/>
      </right>
      <top style="medium">
        <color rgb="FFCCCCCC"/>
      </top>
      <bottom style="thick">
        <color rgb="FFCCCCCC"/>
      </bottom>
    </border>
    <border>
      <left style="thick">
        <color rgb="FFCCCCCC"/>
      </left>
      <right style="dotted">
        <color rgb="FFCCCCCC"/>
      </right>
      <top style="medium">
        <color rgb="FFCCCCCC"/>
      </top>
      <bottom style="thick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thick">
        <color rgb="FFCCCCCC"/>
      </bottom>
    </border>
    <border>
      <left style="medium">
        <color rgb="FFCCCCCC"/>
      </left>
      <right style="dotted">
        <color rgb="FFCCCCCC"/>
      </right>
      <top style="medium">
        <color rgb="FFCCCCCC"/>
      </top>
      <bottom style="thick">
        <color rgb="FFCCCCCC"/>
      </bottom>
    </border>
    <border>
      <left style="dotted">
        <color rgb="FFCCCCCC"/>
      </left>
      <right style="dotted">
        <color rgb="FFCCCCCC"/>
      </right>
      <top style="medium">
        <color rgb="FFCCCCCC"/>
      </top>
      <bottom style="thick">
        <color rgb="FFCCCCCC"/>
      </bottom>
    </border>
    <border>
      <left>
        <color indexed="63"/>
      </left>
      <right style="thin">
        <color rgb="FFCCCCCC"/>
      </right>
      <top style="medium">
        <color rgb="FFCCCCCC"/>
      </top>
      <bottom style="thick">
        <color rgb="FFCCCCCC"/>
      </bottom>
    </border>
    <border>
      <left style="thin">
        <color rgb="FFCCCCCC"/>
      </left>
      <right style="dotted">
        <color rgb="FFCCCCCC"/>
      </right>
      <top style="medium">
        <color rgb="FFCCCCCC"/>
      </top>
      <bottom style="thick">
        <color rgb="FFCCCCCC"/>
      </bottom>
    </border>
    <border>
      <left>
        <color indexed="63"/>
      </left>
      <right style="thick">
        <color rgb="FFCCCCCC"/>
      </right>
      <top style="medium">
        <color rgb="FFCCCCCC"/>
      </top>
      <bottom style="thick">
        <color rgb="FFCCCCCC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right" vertical="center"/>
    </xf>
    <xf numFmtId="3" fontId="21" fillId="0" borderId="11" xfId="0" applyNumberFormat="1" applyFont="1" applyFill="1" applyBorder="1" applyAlignment="1">
      <alignment horizontal="right" vertical="center"/>
    </xf>
    <xf numFmtId="187" fontId="19" fillId="33" borderId="12" xfId="48" applyNumberFormat="1" applyFont="1" applyFill="1" applyBorder="1" applyAlignment="1">
      <alignment horizontal="right" vertical="center"/>
    </xf>
    <xf numFmtId="187" fontId="19" fillId="33" borderId="13" xfId="48" applyNumberFormat="1" applyFont="1" applyFill="1" applyBorder="1" applyAlignment="1">
      <alignment horizontal="right" vertical="center"/>
    </xf>
    <xf numFmtId="0" fontId="21" fillId="30" borderId="12" xfId="0" applyFont="1" applyFill="1" applyBorder="1" applyAlignment="1">
      <alignment horizontal="center" vertical="center" wrapText="1"/>
    </xf>
    <xf numFmtId="38" fontId="19" fillId="33" borderId="12" xfId="48" applyFont="1" applyFill="1" applyBorder="1" applyAlignment="1">
      <alignment horizontal="right" vertical="center"/>
    </xf>
    <xf numFmtId="38" fontId="21" fillId="30" borderId="14" xfId="48" applyFont="1" applyFill="1" applyBorder="1" applyAlignment="1">
      <alignment horizontal="center" vertical="center" wrapText="1"/>
    </xf>
    <xf numFmtId="38" fontId="19" fillId="33" borderId="14" xfId="48" applyFont="1" applyFill="1" applyBorder="1" applyAlignment="1">
      <alignment horizontal="right" vertical="center"/>
    </xf>
    <xf numFmtId="0" fontId="21" fillId="30" borderId="13" xfId="0" applyFont="1" applyFill="1" applyBorder="1" applyAlignment="1">
      <alignment horizontal="center" vertical="center" wrapText="1"/>
    </xf>
    <xf numFmtId="0" fontId="21" fillId="30" borderId="15" xfId="0" applyFont="1" applyFill="1" applyBorder="1" applyAlignment="1">
      <alignment horizontal="center" vertical="center" wrapText="1"/>
    </xf>
    <xf numFmtId="0" fontId="21" fillId="30" borderId="16" xfId="0" applyFont="1" applyFill="1" applyBorder="1" applyAlignment="1">
      <alignment horizontal="center" vertical="center" wrapText="1"/>
    </xf>
    <xf numFmtId="38" fontId="19" fillId="33" borderId="15" xfId="48" applyFont="1" applyFill="1" applyBorder="1" applyAlignment="1">
      <alignment horizontal="right" vertical="center"/>
    </xf>
    <xf numFmtId="38" fontId="19" fillId="33" borderId="16" xfId="48" applyFont="1" applyFill="1" applyBorder="1" applyAlignment="1">
      <alignment horizontal="right" vertical="center"/>
    </xf>
    <xf numFmtId="187" fontId="19" fillId="33" borderId="16" xfId="48" applyNumberFormat="1" applyFont="1" applyFill="1" applyBorder="1" applyAlignment="1">
      <alignment horizontal="right" vertical="center"/>
    </xf>
    <xf numFmtId="0" fontId="21" fillId="30" borderId="17" xfId="0" applyFont="1" applyFill="1" applyBorder="1" applyAlignment="1">
      <alignment horizontal="center" vertical="center" wrapText="1"/>
    </xf>
    <xf numFmtId="179" fontId="21" fillId="30" borderId="16" xfId="0" applyNumberFormat="1" applyFont="1" applyFill="1" applyBorder="1" applyAlignment="1">
      <alignment horizontal="center" vertical="center" wrapText="1"/>
    </xf>
    <xf numFmtId="38" fontId="19" fillId="33" borderId="17" xfId="48" applyFont="1" applyFill="1" applyBorder="1" applyAlignment="1">
      <alignment horizontal="right" vertical="center"/>
    </xf>
    <xf numFmtId="187" fontId="21" fillId="30" borderId="1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38" fontId="21" fillId="0" borderId="18" xfId="48" applyFont="1" applyBorder="1" applyAlignment="1">
      <alignment horizontal="centerContinuous" vertical="center"/>
    </xf>
    <xf numFmtId="0" fontId="21" fillId="0" borderId="19" xfId="0" applyFont="1" applyBorder="1" applyAlignment="1">
      <alignment horizontal="centerContinuous" vertical="center"/>
    </xf>
    <xf numFmtId="55" fontId="21" fillId="0" borderId="20" xfId="0" applyNumberFormat="1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0" fontId="21" fillId="0" borderId="21" xfId="0" applyFont="1" applyBorder="1" applyAlignment="1">
      <alignment horizontal="centerContinuous" vertical="center"/>
    </xf>
    <xf numFmtId="55" fontId="21" fillId="0" borderId="18" xfId="0" applyNumberFormat="1" applyFont="1" applyBorder="1" applyAlignment="1">
      <alignment horizontal="center" vertical="center"/>
    </xf>
    <xf numFmtId="55" fontId="21" fillId="0" borderId="19" xfId="0" applyNumberFormat="1" applyFont="1" applyBorder="1" applyAlignment="1">
      <alignment horizontal="center" vertical="center"/>
    </xf>
    <xf numFmtId="55" fontId="21" fillId="0" borderId="22" xfId="0" applyNumberFormat="1" applyFont="1" applyBorder="1" applyAlignment="1">
      <alignment horizontal="center" vertical="center"/>
    </xf>
    <xf numFmtId="55" fontId="21" fillId="0" borderId="23" xfId="0" applyNumberFormat="1" applyFont="1" applyBorder="1" applyAlignment="1">
      <alignment horizontal="center" vertical="center"/>
    </xf>
    <xf numFmtId="55" fontId="21" fillId="0" borderId="24" xfId="0" applyNumberFormat="1" applyFont="1" applyBorder="1" applyAlignment="1">
      <alignment horizontal="center" vertical="center"/>
    </xf>
    <xf numFmtId="55" fontId="21" fillId="0" borderId="18" xfId="0" applyNumberFormat="1" applyFont="1" applyBorder="1" applyAlignment="1">
      <alignment horizontal="centerContinuous" vertical="center"/>
    </xf>
    <xf numFmtId="55" fontId="21" fillId="0" borderId="22" xfId="0" applyNumberFormat="1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38" fontId="21" fillId="0" borderId="0" xfId="48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38" fontId="21" fillId="0" borderId="0" xfId="48" applyFont="1" applyBorder="1" applyAlignment="1">
      <alignment horizontal="centerContinuous" vertical="center"/>
    </xf>
    <xf numFmtId="0" fontId="21" fillId="0" borderId="25" xfId="0" applyFont="1" applyBorder="1" applyAlignment="1">
      <alignment horizontal="centerContinuous" vertical="center"/>
    </xf>
    <xf numFmtId="0" fontId="21" fillId="0" borderId="26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21" fillId="0" borderId="27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34" borderId="0" xfId="0" applyFont="1" applyFill="1" applyBorder="1" applyAlignment="1">
      <alignment horizontal="centerContinuous" vertical="center"/>
    </xf>
    <xf numFmtId="38" fontId="21" fillId="0" borderId="28" xfId="48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20" fontId="21" fillId="0" borderId="28" xfId="0" applyNumberFormat="1" applyFont="1" applyBorder="1" applyAlignment="1" quotePrefix="1">
      <alignment horizontal="right" vertical="center"/>
    </xf>
    <xf numFmtId="0" fontId="21" fillId="0" borderId="28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3" fillId="0" borderId="33" xfId="0" applyFont="1" applyBorder="1" applyAlignment="1">
      <alignment horizontal="right" vertical="center"/>
    </xf>
    <xf numFmtId="38" fontId="21" fillId="0" borderId="10" xfId="48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38" fontId="21" fillId="0" borderId="10" xfId="0" applyNumberFormat="1" applyFont="1" applyBorder="1" applyAlignment="1">
      <alignment vertical="center"/>
    </xf>
    <xf numFmtId="38" fontId="21" fillId="0" borderId="10" xfId="48" applyFont="1" applyBorder="1" applyAlignment="1">
      <alignment horizontal="right" vertical="center"/>
    </xf>
    <xf numFmtId="38" fontId="21" fillId="0" borderId="10" xfId="48" applyFont="1" applyFill="1" applyBorder="1" applyAlignment="1">
      <alignment vertical="center"/>
    </xf>
    <xf numFmtId="38" fontId="21" fillId="0" borderId="11" xfId="48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3" fontId="21" fillId="0" borderId="11" xfId="0" applyNumberFormat="1" applyFont="1" applyFill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8" fontId="21" fillId="0" borderId="11" xfId="0" applyNumberFormat="1" applyFont="1" applyBorder="1" applyAlignment="1">
      <alignment vertical="center"/>
    </xf>
    <xf numFmtId="38" fontId="21" fillId="0" borderId="11" xfId="48" applyFont="1" applyBorder="1" applyAlignment="1">
      <alignment horizontal="right" vertical="center"/>
    </xf>
    <xf numFmtId="38" fontId="21" fillId="0" borderId="0" xfId="48" applyFont="1" applyBorder="1" applyAlignment="1">
      <alignment horizontal="right" vertical="center"/>
    </xf>
    <xf numFmtId="0" fontId="23" fillId="35" borderId="0" xfId="0" applyFont="1" applyFill="1" applyBorder="1" applyAlignment="1">
      <alignment vertical="center"/>
    </xf>
    <xf numFmtId="38" fontId="21" fillId="35" borderId="38" xfId="48" applyFont="1" applyFill="1" applyBorder="1" applyAlignment="1">
      <alignment horizontal="right" vertical="center"/>
    </xf>
    <xf numFmtId="38" fontId="21" fillId="35" borderId="39" xfId="48" applyFont="1" applyFill="1" applyBorder="1" applyAlignment="1">
      <alignment horizontal="right" vertical="center"/>
    </xf>
    <xf numFmtId="38" fontId="21" fillId="35" borderId="40" xfId="48" applyFont="1" applyFill="1" applyBorder="1" applyAlignment="1">
      <alignment horizontal="right" vertical="center"/>
    </xf>
    <xf numFmtId="38" fontId="21" fillId="35" borderId="41" xfId="48" applyFont="1" applyFill="1" applyBorder="1" applyAlignment="1">
      <alignment horizontal="right" vertical="center"/>
    </xf>
    <xf numFmtId="187" fontId="21" fillId="35" borderId="41" xfId="48" applyNumberFormat="1" applyFont="1" applyFill="1" applyBorder="1" applyAlignment="1">
      <alignment horizontal="right" vertical="center"/>
    </xf>
    <xf numFmtId="187" fontId="21" fillId="35" borderId="42" xfId="48" applyNumberFormat="1" applyFont="1" applyFill="1" applyBorder="1" applyAlignment="1">
      <alignment horizontal="right" vertical="center"/>
    </xf>
    <xf numFmtId="38" fontId="21" fillId="35" borderId="43" xfId="48" applyFont="1" applyFill="1" applyBorder="1" applyAlignment="1">
      <alignment horizontal="right" vertical="center"/>
    </xf>
    <xf numFmtId="187" fontId="21" fillId="35" borderId="39" xfId="48" applyNumberFormat="1" applyFont="1" applyFill="1" applyBorder="1" applyAlignment="1">
      <alignment horizontal="right" vertical="center"/>
    </xf>
    <xf numFmtId="0" fontId="21" fillId="35" borderId="0" xfId="0" applyFont="1" applyFill="1" applyBorder="1" applyAlignment="1">
      <alignment vertical="center"/>
    </xf>
    <xf numFmtId="38" fontId="21" fillId="0" borderId="44" xfId="48" applyFont="1" applyBorder="1" applyAlignment="1">
      <alignment horizontal="right" vertical="center"/>
    </xf>
    <xf numFmtId="38" fontId="21" fillId="0" borderId="35" xfId="48" applyFont="1" applyBorder="1" applyAlignment="1">
      <alignment horizontal="right" vertical="center"/>
    </xf>
    <xf numFmtId="38" fontId="21" fillId="0" borderId="45" xfId="48" applyFont="1" applyBorder="1" applyAlignment="1">
      <alignment horizontal="right" vertical="center"/>
    </xf>
    <xf numFmtId="38" fontId="21" fillId="35" borderId="46" xfId="48" applyFont="1" applyFill="1" applyBorder="1" applyAlignment="1">
      <alignment horizontal="right" vertical="center"/>
    </xf>
    <xf numFmtId="187" fontId="21" fillId="0" borderId="46" xfId="48" applyNumberFormat="1" applyFont="1" applyBorder="1" applyAlignment="1">
      <alignment horizontal="right" vertical="center"/>
    </xf>
    <xf numFmtId="187" fontId="21" fillId="35" borderId="37" xfId="48" applyNumberFormat="1" applyFont="1" applyFill="1" applyBorder="1" applyAlignment="1">
      <alignment horizontal="right" vertical="center"/>
    </xf>
    <xf numFmtId="38" fontId="21" fillId="35" borderId="47" xfId="48" applyFont="1" applyFill="1" applyBorder="1" applyAlignment="1">
      <alignment horizontal="right" vertical="center"/>
    </xf>
    <xf numFmtId="187" fontId="21" fillId="35" borderId="46" xfId="48" applyNumberFormat="1" applyFont="1" applyFill="1" applyBorder="1" applyAlignment="1">
      <alignment horizontal="right" vertical="center"/>
    </xf>
    <xf numFmtId="187" fontId="21" fillId="35" borderId="35" xfId="48" applyNumberFormat="1" applyFont="1" applyFill="1" applyBorder="1" applyAlignment="1">
      <alignment horizontal="right" vertical="center"/>
    </xf>
    <xf numFmtId="38" fontId="21" fillId="35" borderId="45" xfId="48" applyFont="1" applyFill="1" applyBorder="1" applyAlignment="1">
      <alignment horizontal="right" vertical="center"/>
    </xf>
    <xf numFmtId="38" fontId="21" fillId="0" borderId="46" xfId="48" applyFont="1" applyBorder="1" applyAlignment="1">
      <alignment horizontal="right" vertical="center"/>
    </xf>
    <xf numFmtId="187" fontId="21" fillId="0" borderId="35" xfId="48" applyNumberFormat="1" applyFont="1" applyBorder="1" applyAlignment="1">
      <alignment horizontal="right" vertical="center"/>
    </xf>
    <xf numFmtId="38" fontId="21" fillId="0" borderId="48" xfId="48" applyFont="1" applyBorder="1" applyAlignment="1">
      <alignment horizontal="right" vertical="center"/>
    </xf>
    <xf numFmtId="38" fontId="21" fillId="0" borderId="25" xfId="48" applyFont="1" applyBorder="1" applyAlignment="1">
      <alignment horizontal="right" vertical="center"/>
    </xf>
    <xf numFmtId="38" fontId="21" fillId="0" borderId="49" xfId="48" applyFont="1" applyBorder="1" applyAlignment="1">
      <alignment horizontal="right" vertical="center"/>
    </xf>
    <xf numFmtId="38" fontId="21" fillId="35" borderId="50" xfId="48" applyFont="1" applyFill="1" applyBorder="1" applyAlignment="1">
      <alignment horizontal="right" vertical="center"/>
    </xf>
    <xf numFmtId="187" fontId="21" fillId="0" borderId="50" xfId="48" applyNumberFormat="1" applyFont="1" applyBorder="1" applyAlignment="1">
      <alignment horizontal="right" vertical="center"/>
    </xf>
    <xf numFmtId="187" fontId="21" fillId="35" borderId="27" xfId="48" applyNumberFormat="1" applyFont="1" applyFill="1" applyBorder="1" applyAlignment="1">
      <alignment horizontal="right" vertical="center"/>
    </xf>
    <xf numFmtId="38" fontId="21" fillId="35" borderId="51" xfId="48" applyFont="1" applyFill="1" applyBorder="1" applyAlignment="1">
      <alignment horizontal="right" vertical="center"/>
    </xf>
    <xf numFmtId="187" fontId="21" fillId="35" borderId="50" xfId="48" applyNumberFormat="1" applyFont="1" applyFill="1" applyBorder="1" applyAlignment="1">
      <alignment horizontal="right" vertical="center"/>
    </xf>
    <xf numFmtId="187" fontId="21" fillId="35" borderId="25" xfId="48" applyNumberFormat="1" applyFont="1" applyFill="1" applyBorder="1" applyAlignment="1">
      <alignment horizontal="right" vertical="center"/>
    </xf>
    <xf numFmtId="38" fontId="21" fillId="35" borderId="49" xfId="48" applyFont="1" applyFill="1" applyBorder="1" applyAlignment="1">
      <alignment horizontal="right" vertical="center"/>
    </xf>
    <xf numFmtId="38" fontId="21" fillId="0" borderId="50" xfId="48" applyFont="1" applyBorder="1" applyAlignment="1">
      <alignment horizontal="right" vertical="center"/>
    </xf>
    <xf numFmtId="187" fontId="21" fillId="0" borderId="25" xfId="48" applyNumberFormat="1" applyFont="1" applyBorder="1" applyAlignment="1">
      <alignment horizontal="right" vertical="center"/>
    </xf>
    <xf numFmtId="38" fontId="21" fillId="0" borderId="38" xfId="48" applyFont="1" applyBorder="1" applyAlignment="1">
      <alignment horizontal="right" vertical="center"/>
    </xf>
    <xf numFmtId="38" fontId="21" fillId="0" borderId="39" xfId="48" applyFont="1" applyBorder="1" applyAlignment="1">
      <alignment horizontal="right" vertical="center"/>
    </xf>
    <xf numFmtId="38" fontId="21" fillId="0" borderId="40" xfId="48" applyFont="1" applyBorder="1" applyAlignment="1">
      <alignment horizontal="right" vertical="center"/>
    </xf>
    <xf numFmtId="187" fontId="21" fillId="0" borderId="41" xfId="48" applyNumberFormat="1" applyFont="1" applyBorder="1" applyAlignment="1">
      <alignment horizontal="right" vertical="center"/>
    </xf>
    <xf numFmtId="187" fontId="21" fillId="0" borderId="42" xfId="48" applyNumberFormat="1" applyFont="1" applyBorder="1" applyAlignment="1">
      <alignment horizontal="right" vertical="center"/>
    </xf>
    <xf numFmtId="38" fontId="21" fillId="0" borderId="43" xfId="48" applyFont="1" applyBorder="1" applyAlignment="1">
      <alignment horizontal="right" vertical="center"/>
    </xf>
    <xf numFmtId="187" fontId="21" fillId="0" borderId="39" xfId="48" applyNumberFormat="1" applyFont="1" applyBorder="1" applyAlignment="1">
      <alignment horizontal="right" vertical="center"/>
    </xf>
    <xf numFmtId="38" fontId="21" fillId="0" borderId="41" xfId="48" applyFont="1" applyBorder="1" applyAlignment="1">
      <alignment horizontal="right" vertical="center"/>
    </xf>
    <xf numFmtId="187" fontId="21" fillId="0" borderId="37" xfId="48" applyNumberFormat="1" applyFont="1" applyBorder="1" applyAlignment="1">
      <alignment horizontal="right" vertical="center"/>
    </xf>
    <xf numFmtId="38" fontId="21" fillId="0" borderId="47" xfId="48" applyFont="1" applyBorder="1" applyAlignment="1">
      <alignment horizontal="right" vertical="center"/>
    </xf>
    <xf numFmtId="187" fontId="21" fillId="0" borderId="27" xfId="48" applyNumberFormat="1" applyFont="1" applyBorder="1" applyAlignment="1">
      <alignment horizontal="right" vertical="center"/>
    </xf>
    <xf numFmtId="38" fontId="21" fillId="0" borderId="51" xfId="48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38" fontId="21" fillId="0" borderId="0" xfId="48" applyFont="1" applyAlignment="1">
      <alignment vertical="center"/>
    </xf>
    <xf numFmtId="0" fontId="19" fillId="36" borderId="52" xfId="0" applyFont="1" applyFill="1" applyBorder="1" applyAlignment="1">
      <alignment horizontal="center" vertical="center"/>
    </xf>
    <xf numFmtId="38" fontId="21" fillId="36" borderId="53" xfId="48" applyFont="1" applyFill="1" applyBorder="1" applyAlignment="1">
      <alignment vertical="center"/>
    </xf>
    <xf numFmtId="38" fontId="21" fillId="36" borderId="54" xfId="48" applyFont="1" applyFill="1" applyBorder="1" applyAlignment="1">
      <alignment vertical="center"/>
    </xf>
    <xf numFmtId="38" fontId="21" fillId="37" borderId="55" xfId="48" applyFont="1" applyFill="1" applyBorder="1" applyAlignment="1">
      <alignment horizontal="center" vertical="center"/>
    </xf>
    <xf numFmtId="38" fontId="21" fillId="37" borderId="53" xfId="48" applyFont="1" applyFill="1" applyBorder="1" applyAlignment="1">
      <alignment horizontal="center" vertical="center"/>
    </xf>
    <xf numFmtId="38" fontId="21" fillId="37" borderId="54" xfId="48" applyFont="1" applyFill="1" applyBorder="1" applyAlignment="1">
      <alignment horizontal="center" vertical="center"/>
    </xf>
    <xf numFmtId="38" fontId="21" fillId="36" borderId="55" xfId="48" applyFont="1" applyFill="1" applyBorder="1" applyAlignment="1">
      <alignment horizontal="center" vertical="center"/>
    </xf>
    <xf numFmtId="38" fontId="21" fillId="36" borderId="53" xfId="48" applyFont="1" applyFill="1" applyBorder="1" applyAlignment="1">
      <alignment horizontal="center" vertical="center"/>
    </xf>
    <xf numFmtId="38" fontId="21" fillId="36" borderId="54" xfId="48" applyFont="1" applyFill="1" applyBorder="1" applyAlignment="1">
      <alignment horizontal="center" vertical="center"/>
    </xf>
    <xf numFmtId="38" fontId="21" fillId="37" borderId="56" xfId="48" applyFont="1" applyFill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vertical="center"/>
    </xf>
    <xf numFmtId="0" fontId="22" fillId="34" borderId="60" xfId="0" applyFont="1" applyFill="1" applyBorder="1" applyAlignment="1">
      <alignment horizontal="centerContinuous" vertical="center"/>
    </xf>
    <xf numFmtId="0" fontId="19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vertical="center"/>
    </xf>
    <xf numFmtId="0" fontId="19" fillId="0" borderId="63" xfId="0" applyFont="1" applyBorder="1" applyAlignment="1">
      <alignment horizontal="left" vertical="center"/>
    </xf>
    <xf numFmtId="0" fontId="21" fillId="0" borderId="64" xfId="0" applyFont="1" applyBorder="1" applyAlignment="1">
      <alignment vertical="center"/>
    </xf>
    <xf numFmtId="0" fontId="19" fillId="0" borderId="65" xfId="0" applyFont="1" applyBorder="1" applyAlignment="1">
      <alignment horizontal="left" vertical="center"/>
    </xf>
    <xf numFmtId="0" fontId="21" fillId="0" borderId="66" xfId="0" applyFont="1" applyBorder="1" applyAlignment="1">
      <alignment vertical="center"/>
    </xf>
    <xf numFmtId="0" fontId="19" fillId="0" borderId="59" xfId="0" applyFont="1" applyBorder="1" applyAlignment="1">
      <alignment horizontal="left" vertical="center"/>
    </xf>
    <xf numFmtId="0" fontId="21" fillId="30" borderId="67" xfId="0" applyFont="1" applyFill="1" applyBorder="1" applyAlignment="1">
      <alignment horizontal="center" vertical="center" wrapText="1"/>
    </xf>
    <xf numFmtId="0" fontId="21" fillId="30" borderId="68" xfId="0" applyFont="1" applyFill="1" applyBorder="1" applyAlignment="1">
      <alignment horizontal="center" vertical="center" wrapText="1"/>
    </xf>
    <xf numFmtId="0" fontId="19" fillId="35" borderId="69" xfId="0" applyFont="1" applyFill="1" applyBorder="1" applyAlignment="1">
      <alignment horizontal="left" vertical="center"/>
    </xf>
    <xf numFmtId="187" fontId="21" fillId="35" borderId="70" xfId="48" applyNumberFormat="1" applyFont="1" applyFill="1" applyBorder="1" applyAlignment="1">
      <alignment horizontal="right" vertical="center"/>
    </xf>
    <xf numFmtId="187" fontId="21" fillId="35" borderId="66" xfId="48" applyNumberFormat="1" applyFont="1" applyFill="1" applyBorder="1" applyAlignment="1">
      <alignment horizontal="right" vertical="center"/>
    </xf>
    <xf numFmtId="187" fontId="21" fillId="35" borderId="60" xfId="48" applyNumberFormat="1" applyFont="1" applyFill="1" applyBorder="1" applyAlignment="1">
      <alignment horizontal="right" vertical="center"/>
    </xf>
    <xf numFmtId="0" fontId="19" fillId="33" borderId="67" xfId="0" applyFont="1" applyFill="1" applyBorder="1" applyAlignment="1">
      <alignment horizontal="center" vertical="center"/>
    </xf>
    <xf numFmtId="187" fontId="19" fillId="33" borderId="68" xfId="48" applyNumberFormat="1" applyFont="1" applyFill="1" applyBorder="1" applyAlignment="1">
      <alignment horizontal="right" vertical="center"/>
    </xf>
    <xf numFmtId="0" fontId="19" fillId="0" borderId="69" xfId="0" applyFont="1" applyBorder="1" applyAlignment="1">
      <alignment horizontal="left" vertical="center"/>
    </xf>
    <xf numFmtId="187" fontId="21" fillId="0" borderId="70" xfId="48" applyNumberFormat="1" applyFont="1" applyBorder="1" applyAlignment="1">
      <alignment horizontal="right" vertical="center"/>
    </xf>
    <xf numFmtId="187" fontId="21" fillId="0" borderId="66" xfId="48" applyNumberFormat="1" applyFont="1" applyBorder="1" applyAlignment="1">
      <alignment horizontal="right" vertical="center"/>
    </xf>
    <xf numFmtId="187" fontId="21" fillId="0" borderId="60" xfId="48" applyNumberFormat="1" applyFont="1" applyBorder="1" applyAlignment="1">
      <alignment horizontal="right" vertical="center"/>
    </xf>
    <xf numFmtId="0" fontId="19" fillId="33" borderId="71" xfId="0" applyFont="1" applyFill="1" applyBorder="1" applyAlignment="1">
      <alignment horizontal="center" vertical="center"/>
    </xf>
    <xf numFmtId="38" fontId="19" fillId="33" borderId="72" xfId="48" applyFont="1" applyFill="1" applyBorder="1" applyAlignment="1">
      <alignment horizontal="right" vertical="center"/>
    </xf>
    <xf numFmtId="38" fontId="19" fillId="33" borderId="73" xfId="48" applyFont="1" applyFill="1" applyBorder="1" applyAlignment="1">
      <alignment horizontal="right" vertical="center"/>
    </xf>
    <xf numFmtId="38" fontId="19" fillId="33" borderId="74" xfId="48" applyFont="1" applyFill="1" applyBorder="1" applyAlignment="1">
      <alignment horizontal="right" vertical="center"/>
    </xf>
    <xf numFmtId="38" fontId="19" fillId="33" borderId="75" xfId="48" applyFont="1" applyFill="1" applyBorder="1" applyAlignment="1">
      <alignment horizontal="right" vertical="center"/>
    </xf>
    <xf numFmtId="187" fontId="19" fillId="33" borderId="75" xfId="48" applyNumberFormat="1" applyFont="1" applyFill="1" applyBorder="1" applyAlignment="1">
      <alignment horizontal="right" vertical="center"/>
    </xf>
    <xf numFmtId="187" fontId="19" fillId="33" borderId="76" xfId="48" applyNumberFormat="1" applyFont="1" applyFill="1" applyBorder="1" applyAlignment="1">
      <alignment horizontal="right" vertical="center"/>
    </xf>
    <xf numFmtId="38" fontId="19" fillId="33" borderId="77" xfId="48" applyFont="1" applyFill="1" applyBorder="1" applyAlignment="1">
      <alignment horizontal="right" vertical="center"/>
    </xf>
    <xf numFmtId="187" fontId="19" fillId="33" borderId="73" xfId="48" applyNumberFormat="1" applyFont="1" applyFill="1" applyBorder="1" applyAlignment="1">
      <alignment horizontal="right" vertical="center"/>
    </xf>
    <xf numFmtId="187" fontId="19" fillId="33" borderId="78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GridLines="0" tabSelected="1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1" sqref="I11"/>
    </sheetView>
  </sheetViews>
  <sheetFormatPr defaultColWidth="9.00390625" defaultRowHeight="13.5"/>
  <cols>
    <col min="1" max="1" width="19.875" style="124" customWidth="1"/>
    <col min="2" max="2" width="10.50390625" style="125" customWidth="1"/>
    <col min="3" max="30" width="8.50390625" style="21" customWidth="1"/>
    <col min="31" max="38" width="8.50390625" style="22" customWidth="1"/>
    <col min="39" max="16384" width="9.00390625" style="22" customWidth="1"/>
  </cols>
  <sheetData>
    <row r="1" spans="1:2" ht="42.75" customHeight="1" thickBot="1">
      <c r="A1" s="19"/>
      <c r="B1" s="20" t="s">
        <v>45</v>
      </c>
    </row>
    <row r="2" spans="1:38" ht="21" customHeight="1" thickTop="1">
      <c r="A2" s="126" t="s">
        <v>0</v>
      </c>
      <c r="B2" s="127"/>
      <c r="C2" s="128"/>
      <c r="D2" s="129" t="s">
        <v>49</v>
      </c>
      <c r="E2" s="130"/>
      <c r="F2" s="130"/>
      <c r="G2" s="130"/>
      <c r="H2" s="130"/>
      <c r="I2" s="130"/>
      <c r="J2" s="130"/>
      <c r="K2" s="130"/>
      <c r="L2" s="130"/>
      <c r="M2" s="131"/>
      <c r="N2" s="132" t="s">
        <v>48</v>
      </c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4"/>
      <c r="AC2" s="130" t="s">
        <v>46</v>
      </c>
      <c r="AD2" s="130"/>
      <c r="AE2" s="130"/>
      <c r="AF2" s="130"/>
      <c r="AG2" s="130"/>
      <c r="AH2" s="130"/>
      <c r="AI2" s="130"/>
      <c r="AJ2" s="130"/>
      <c r="AK2" s="130"/>
      <c r="AL2" s="135"/>
    </row>
    <row r="3" spans="1:38" ht="21" customHeight="1" thickBot="1">
      <c r="A3" s="136" t="s">
        <v>1</v>
      </c>
      <c r="B3" s="23"/>
      <c r="C3" s="24"/>
      <c r="D3" s="25">
        <v>42156</v>
      </c>
      <c r="E3" s="26"/>
      <c r="F3" s="26"/>
      <c r="G3" s="26"/>
      <c r="H3" s="27"/>
      <c r="I3" s="28">
        <v>42278</v>
      </c>
      <c r="J3" s="28"/>
      <c r="K3" s="28"/>
      <c r="L3" s="28"/>
      <c r="M3" s="29"/>
      <c r="N3" s="30">
        <v>42644</v>
      </c>
      <c r="O3" s="31"/>
      <c r="P3" s="31"/>
      <c r="Q3" s="31"/>
      <c r="R3" s="32"/>
      <c r="S3" s="30">
        <v>42675</v>
      </c>
      <c r="T3" s="31"/>
      <c r="U3" s="31"/>
      <c r="V3" s="31"/>
      <c r="W3" s="32"/>
      <c r="X3" s="33">
        <v>42767</v>
      </c>
      <c r="Y3" s="26"/>
      <c r="Z3" s="26"/>
      <c r="AA3" s="26"/>
      <c r="AB3" s="24"/>
      <c r="AC3" s="34">
        <v>42826</v>
      </c>
      <c r="AD3" s="35"/>
      <c r="AE3" s="35"/>
      <c r="AF3" s="35"/>
      <c r="AG3" s="36"/>
      <c r="AH3" s="26" t="s">
        <v>47</v>
      </c>
      <c r="AI3" s="26"/>
      <c r="AJ3" s="26"/>
      <c r="AK3" s="26"/>
      <c r="AL3" s="137"/>
    </row>
    <row r="4" spans="1:38" ht="21" customHeight="1">
      <c r="A4" s="138"/>
      <c r="B4" s="37"/>
      <c r="C4" s="38"/>
      <c r="D4" s="39" t="s">
        <v>2</v>
      </c>
      <c r="E4" s="22"/>
      <c r="F4" s="22"/>
      <c r="G4" s="22"/>
      <c r="H4" s="40"/>
      <c r="I4" s="22"/>
      <c r="J4" s="22"/>
      <c r="K4" s="22"/>
      <c r="L4" s="22"/>
      <c r="M4" s="38"/>
      <c r="N4" s="39"/>
      <c r="O4" s="22"/>
      <c r="P4" s="22"/>
      <c r="Q4" s="22"/>
      <c r="R4" s="38"/>
      <c r="S4" s="39"/>
      <c r="T4" s="22"/>
      <c r="U4" s="22"/>
      <c r="V4" s="22"/>
      <c r="W4" s="38"/>
      <c r="X4" s="22"/>
      <c r="Y4" s="22"/>
      <c r="Z4" s="22"/>
      <c r="AA4" s="22"/>
      <c r="AB4" s="38"/>
      <c r="AC4" s="39"/>
      <c r="AD4" s="22"/>
      <c r="AG4" s="38"/>
      <c r="AL4" s="139"/>
    </row>
    <row r="5" spans="1:38" ht="21" customHeight="1">
      <c r="A5" s="138" t="s">
        <v>3</v>
      </c>
      <c r="B5" s="41" t="s">
        <v>4</v>
      </c>
      <c r="C5" s="42"/>
      <c r="D5" s="43" t="s">
        <v>43</v>
      </c>
      <c r="E5" s="44"/>
      <c r="F5" s="44"/>
      <c r="G5" s="44"/>
      <c r="H5" s="45"/>
      <c r="I5" s="46" t="s">
        <v>5</v>
      </c>
      <c r="J5" s="46"/>
      <c r="K5" s="46"/>
      <c r="L5" s="46"/>
      <c r="M5" s="47"/>
      <c r="N5" s="48" t="s">
        <v>5</v>
      </c>
      <c r="O5" s="46"/>
      <c r="P5" s="46"/>
      <c r="Q5" s="46"/>
      <c r="R5" s="47"/>
      <c r="S5" s="48" t="s">
        <v>6</v>
      </c>
      <c r="T5" s="46"/>
      <c r="U5" s="46"/>
      <c r="V5" s="46"/>
      <c r="W5" s="47"/>
      <c r="X5" s="44" t="s">
        <v>42</v>
      </c>
      <c r="Y5" s="44"/>
      <c r="Z5" s="44"/>
      <c r="AA5" s="44"/>
      <c r="AB5" s="42"/>
      <c r="AC5" s="48" t="s">
        <v>5</v>
      </c>
      <c r="AD5" s="46"/>
      <c r="AE5" s="46"/>
      <c r="AF5" s="46"/>
      <c r="AG5" s="47"/>
      <c r="AH5" s="49" t="s">
        <v>44</v>
      </c>
      <c r="AI5" s="49"/>
      <c r="AJ5" s="49"/>
      <c r="AK5" s="49"/>
      <c r="AL5" s="140"/>
    </row>
    <row r="6" spans="1:38" ht="21" customHeight="1">
      <c r="A6" s="141"/>
      <c r="B6" s="50"/>
      <c r="C6" s="51"/>
      <c r="D6" s="52"/>
      <c r="E6" s="53"/>
      <c r="F6" s="53"/>
      <c r="G6" s="53"/>
      <c r="H6" s="54"/>
      <c r="I6" s="53"/>
      <c r="J6" s="53"/>
      <c r="K6" s="53"/>
      <c r="L6" s="53"/>
      <c r="M6" s="51"/>
      <c r="N6" s="52"/>
      <c r="O6" s="53"/>
      <c r="P6" s="53"/>
      <c r="Q6" s="53"/>
      <c r="R6" s="51"/>
      <c r="S6" s="52"/>
      <c r="T6" s="53"/>
      <c r="U6" s="55" t="s">
        <v>7</v>
      </c>
      <c r="V6" s="56">
        <v>5</v>
      </c>
      <c r="W6" s="51"/>
      <c r="X6" s="53"/>
      <c r="Y6" s="53"/>
      <c r="Z6" s="53"/>
      <c r="AA6" s="53"/>
      <c r="AB6" s="51"/>
      <c r="AC6" s="52"/>
      <c r="AD6" s="53"/>
      <c r="AE6" s="53"/>
      <c r="AF6" s="53"/>
      <c r="AG6" s="51"/>
      <c r="AH6" s="53"/>
      <c r="AI6" s="53"/>
      <c r="AJ6" s="53"/>
      <c r="AK6" s="53"/>
      <c r="AL6" s="142"/>
    </row>
    <row r="7" spans="1:38" ht="21" customHeight="1">
      <c r="A7" s="143" t="s">
        <v>8</v>
      </c>
      <c r="B7" s="57"/>
      <c r="C7" s="58"/>
      <c r="D7" s="59" t="s">
        <v>9</v>
      </c>
      <c r="E7" s="1"/>
      <c r="F7" s="60">
        <v>200</v>
      </c>
      <c r="G7" s="57" t="s">
        <v>10</v>
      </c>
      <c r="H7" s="61"/>
      <c r="I7" s="57"/>
      <c r="J7" s="57"/>
      <c r="K7" s="57">
        <v>200</v>
      </c>
      <c r="L7" s="57" t="s">
        <v>11</v>
      </c>
      <c r="M7" s="58"/>
      <c r="N7" s="62"/>
      <c r="O7" s="57"/>
      <c r="P7" s="63">
        <v>300</v>
      </c>
      <c r="Q7" s="57" t="s">
        <v>11</v>
      </c>
      <c r="R7" s="58"/>
      <c r="S7" s="62"/>
      <c r="T7" s="63"/>
      <c r="U7" s="64">
        <f>P10*V6-P10</f>
        <v>3600</v>
      </c>
      <c r="V7" s="57" t="s">
        <v>11</v>
      </c>
      <c r="W7" s="58"/>
      <c r="X7" s="1" t="s">
        <v>9</v>
      </c>
      <c r="Y7" s="1"/>
      <c r="Z7" s="60">
        <v>1000</v>
      </c>
      <c r="AA7" s="57" t="s">
        <v>10</v>
      </c>
      <c r="AB7" s="58"/>
      <c r="AC7" s="62"/>
      <c r="AD7" s="57"/>
      <c r="AE7" s="63">
        <v>400</v>
      </c>
      <c r="AF7" s="57" t="s">
        <v>11</v>
      </c>
      <c r="AG7" s="58"/>
      <c r="AH7" s="57"/>
      <c r="AI7" s="57"/>
      <c r="AJ7" s="65">
        <v>2000</v>
      </c>
      <c r="AK7" s="57" t="s">
        <v>11</v>
      </c>
      <c r="AL7" s="144"/>
    </row>
    <row r="8" spans="1:38" ht="21" customHeight="1">
      <c r="A8" s="145" t="s">
        <v>12</v>
      </c>
      <c r="B8" s="66"/>
      <c r="C8" s="67"/>
      <c r="D8" s="68"/>
      <c r="E8" s="69" t="s">
        <v>13</v>
      </c>
      <c r="F8" s="66">
        <v>50000</v>
      </c>
      <c r="G8" s="70" t="s">
        <v>14</v>
      </c>
      <c r="H8" s="71"/>
      <c r="I8" s="70"/>
      <c r="J8" s="70"/>
      <c r="K8" s="66">
        <v>50000</v>
      </c>
      <c r="L8" s="70" t="s">
        <v>14</v>
      </c>
      <c r="M8" s="67"/>
      <c r="N8" s="68"/>
      <c r="O8" s="70"/>
      <c r="P8" s="66">
        <v>200000</v>
      </c>
      <c r="Q8" s="70" t="s">
        <v>14</v>
      </c>
      <c r="R8" s="67"/>
      <c r="S8" s="68"/>
      <c r="T8" s="66"/>
      <c r="U8" s="66">
        <f>+P8/V6</f>
        <v>40000</v>
      </c>
      <c r="V8" s="70" t="s">
        <v>14</v>
      </c>
      <c r="W8" s="67"/>
      <c r="X8" s="70"/>
      <c r="Y8" s="69" t="s">
        <v>13</v>
      </c>
      <c r="Z8" s="66">
        <f>+U8</f>
        <v>40000</v>
      </c>
      <c r="AA8" s="70" t="s">
        <v>14</v>
      </c>
      <c r="AB8" s="67"/>
      <c r="AC8" s="68"/>
      <c r="AD8" s="70"/>
      <c r="AE8" s="66">
        <v>150000</v>
      </c>
      <c r="AF8" s="70" t="s">
        <v>14</v>
      </c>
      <c r="AG8" s="67"/>
      <c r="AH8" s="70"/>
      <c r="AI8" s="2">
        <v>300000</v>
      </c>
      <c r="AJ8" s="2"/>
      <c r="AK8" s="70" t="s">
        <v>14</v>
      </c>
      <c r="AL8" s="146"/>
    </row>
    <row r="9" spans="1:38" ht="21" customHeight="1">
      <c r="A9" s="145" t="s">
        <v>15</v>
      </c>
      <c r="B9" s="66"/>
      <c r="C9" s="67"/>
      <c r="D9" s="68"/>
      <c r="E9" s="69"/>
      <c r="F9" s="66"/>
      <c r="G9" s="70"/>
      <c r="H9" s="71"/>
      <c r="I9" s="70"/>
      <c r="J9" s="70"/>
      <c r="K9" s="72">
        <f>+K7*K8/1000</f>
        <v>10000</v>
      </c>
      <c r="L9" s="70" t="s">
        <v>16</v>
      </c>
      <c r="M9" s="67"/>
      <c r="N9" s="68"/>
      <c r="O9" s="70"/>
      <c r="P9" s="72">
        <f>P8*P7/1000</f>
        <v>60000</v>
      </c>
      <c r="Q9" s="70" t="s">
        <v>16</v>
      </c>
      <c r="R9" s="67"/>
      <c r="S9" s="68"/>
      <c r="T9" s="73"/>
      <c r="U9" s="70"/>
      <c r="V9" s="70" t="s">
        <v>16</v>
      </c>
      <c r="W9" s="67"/>
      <c r="X9" s="70"/>
      <c r="Y9" s="69"/>
      <c r="Z9" s="66"/>
      <c r="AA9" s="70"/>
      <c r="AB9" s="67"/>
      <c r="AC9" s="68"/>
      <c r="AD9" s="70"/>
      <c r="AE9" s="72">
        <f>AE8*AE7/1000</f>
        <v>60000</v>
      </c>
      <c r="AF9" s="70" t="s">
        <v>16</v>
      </c>
      <c r="AG9" s="67"/>
      <c r="AH9" s="70"/>
      <c r="AI9" s="2">
        <f>AI8*AJ7/1000</f>
        <v>600000</v>
      </c>
      <c r="AJ9" s="2"/>
      <c r="AK9" s="70" t="s">
        <v>16</v>
      </c>
      <c r="AL9" s="146"/>
    </row>
    <row r="10" spans="1:38" ht="21" customHeight="1">
      <c r="A10" s="145" t="s">
        <v>17</v>
      </c>
      <c r="B10" s="66">
        <v>400</v>
      </c>
      <c r="C10" s="67" t="s">
        <v>11</v>
      </c>
      <c r="D10" s="68"/>
      <c r="E10" s="70"/>
      <c r="F10" s="66">
        <f>+B10</f>
        <v>400</v>
      </c>
      <c r="G10" s="70" t="s">
        <v>11</v>
      </c>
      <c r="H10" s="71"/>
      <c r="I10" s="70"/>
      <c r="J10" s="70"/>
      <c r="K10" s="74">
        <f>J29</f>
        <v>600</v>
      </c>
      <c r="L10" s="70" t="s">
        <v>11</v>
      </c>
      <c r="M10" s="67"/>
      <c r="N10" s="68"/>
      <c r="O10" s="70"/>
      <c r="P10" s="74">
        <f>O29</f>
        <v>900</v>
      </c>
      <c r="Q10" s="70" t="s">
        <v>11</v>
      </c>
      <c r="R10" s="67"/>
      <c r="S10" s="68"/>
      <c r="T10" s="73"/>
      <c r="U10" s="74">
        <f>T29</f>
        <v>4500</v>
      </c>
      <c r="V10" s="70" t="s">
        <v>11</v>
      </c>
      <c r="W10" s="67"/>
      <c r="X10" s="70"/>
      <c r="Y10" s="70"/>
      <c r="Z10" s="74">
        <f>Y29</f>
        <v>4500</v>
      </c>
      <c r="AA10" s="70" t="s">
        <v>11</v>
      </c>
      <c r="AB10" s="67"/>
      <c r="AC10" s="68"/>
      <c r="AD10" s="70"/>
      <c r="AE10" s="74">
        <f>AD29</f>
        <v>4900</v>
      </c>
      <c r="AF10" s="70" t="s">
        <v>11</v>
      </c>
      <c r="AG10" s="67"/>
      <c r="AH10" s="70"/>
      <c r="AI10" s="70"/>
      <c r="AJ10" s="74">
        <f>AI29</f>
        <v>6900</v>
      </c>
      <c r="AK10" s="70" t="s">
        <v>11</v>
      </c>
      <c r="AL10" s="146"/>
    </row>
    <row r="11" spans="1:38" ht="21" customHeight="1">
      <c r="A11" s="145" t="s">
        <v>18</v>
      </c>
      <c r="B11" s="66">
        <f>B10*50000/1000</f>
        <v>20000</v>
      </c>
      <c r="C11" s="67" t="s">
        <v>16</v>
      </c>
      <c r="D11" s="68"/>
      <c r="E11" s="70"/>
      <c r="F11" s="66">
        <f>+B11</f>
        <v>20000</v>
      </c>
      <c r="G11" s="70" t="s">
        <v>16</v>
      </c>
      <c r="H11" s="71"/>
      <c r="I11" s="70"/>
      <c r="J11" s="70"/>
      <c r="K11" s="66">
        <f>F11+(K9/2)</f>
        <v>25000</v>
      </c>
      <c r="L11" s="70" t="s">
        <v>16</v>
      </c>
      <c r="M11" s="67"/>
      <c r="N11" s="68"/>
      <c r="O11" s="70"/>
      <c r="P11" s="66">
        <f>F11+(P9/2)</f>
        <v>50000</v>
      </c>
      <c r="Q11" s="70" t="s">
        <v>16</v>
      </c>
      <c r="R11" s="67"/>
      <c r="S11" s="68"/>
      <c r="T11" s="66"/>
      <c r="U11" s="74">
        <f>+P11</f>
        <v>50000</v>
      </c>
      <c r="V11" s="70" t="s">
        <v>16</v>
      </c>
      <c r="W11" s="67"/>
      <c r="X11" s="70"/>
      <c r="Y11" s="70"/>
      <c r="Z11" s="74">
        <f>U11</f>
        <v>50000</v>
      </c>
      <c r="AA11" s="70" t="s">
        <v>16</v>
      </c>
      <c r="AB11" s="67"/>
      <c r="AC11" s="68"/>
      <c r="AD11" s="70"/>
      <c r="AE11" s="66">
        <f>U11+(AE9/2)</f>
        <v>80000</v>
      </c>
      <c r="AF11" s="70" t="s">
        <v>16</v>
      </c>
      <c r="AG11" s="67"/>
      <c r="AH11" s="70"/>
      <c r="AI11" s="75">
        <f>U11+(AI9/2)</f>
        <v>350000</v>
      </c>
      <c r="AJ11" s="75"/>
      <c r="AK11" s="70" t="s">
        <v>16</v>
      </c>
      <c r="AL11" s="146"/>
    </row>
    <row r="12" spans="1:38" ht="21" customHeight="1">
      <c r="A12" s="145" t="s">
        <v>19</v>
      </c>
      <c r="B12" s="66">
        <v>0</v>
      </c>
      <c r="C12" s="67" t="s">
        <v>16</v>
      </c>
      <c r="D12" s="68"/>
      <c r="E12" s="70"/>
      <c r="F12" s="66">
        <v>0</v>
      </c>
      <c r="G12" s="70" t="s">
        <v>16</v>
      </c>
      <c r="H12" s="71"/>
      <c r="I12" s="70"/>
      <c r="J12" s="70"/>
      <c r="K12" s="66">
        <f>K9/2</f>
        <v>5000</v>
      </c>
      <c r="L12" s="70" t="s">
        <v>16</v>
      </c>
      <c r="M12" s="67"/>
      <c r="N12" s="68"/>
      <c r="O12" s="70"/>
      <c r="P12" s="66">
        <f>P9/2</f>
        <v>30000</v>
      </c>
      <c r="Q12" s="70" t="s">
        <v>16</v>
      </c>
      <c r="R12" s="67"/>
      <c r="S12" s="68"/>
      <c r="T12" s="74"/>
      <c r="U12" s="74">
        <f>P12-(U11-P11)</f>
        <v>30000</v>
      </c>
      <c r="V12" s="70" t="s">
        <v>16</v>
      </c>
      <c r="W12" s="67"/>
      <c r="X12" s="70"/>
      <c r="Y12" s="70"/>
      <c r="Z12" s="74">
        <f>U12</f>
        <v>30000</v>
      </c>
      <c r="AA12" s="70" t="s">
        <v>16</v>
      </c>
      <c r="AB12" s="67"/>
      <c r="AC12" s="68"/>
      <c r="AD12" s="70"/>
      <c r="AE12" s="66">
        <f>AE9/2</f>
        <v>30000</v>
      </c>
      <c r="AF12" s="70" t="s">
        <v>16</v>
      </c>
      <c r="AG12" s="67"/>
      <c r="AH12" s="70"/>
      <c r="AI12" s="75">
        <f>U12+AI9/2</f>
        <v>330000</v>
      </c>
      <c r="AJ12" s="75"/>
      <c r="AK12" s="70" t="s">
        <v>16</v>
      </c>
      <c r="AL12" s="146"/>
    </row>
    <row r="13" spans="1:38" ht="21" customHeight="1">
      <c r="A13" s="145" t="s">
        <v>20</v>
      </c>
      <c r="B13" s="66">
        <v>20000</v>
      </c>
      <c r="C13" s="67" t="s">
        <v>11</v>
      </c>
      <c r="D13" s="68"/>
      <c r="E13" s="70"/>
      <c r="F13" s="66">
        <f>+B13</f>
        <v>20000</v>
      </c>
      <c r="G13" s="70" t="s">
        <v>11</v>
      </c>
      <c r="H13" s="71"/>
      <c r="I13" s="70"/>
      <c r="J13" s="70"/>
      <c r="K13" s="66">
        <f>+F13</f>
        <v>20000</v>
      </c>
      <c r="L13" s="70" t="s">
        <v>11</v>
      </c>
      <c r="M13" s="67"/>
      <c r="N13" s="68"/>
      <c r="O13" s="70"/>
      <c r="P13" s="66">
        <f>+K13</f>
        <v>20000</v>
      </c>
      <c r="Q13" s="70" t="s">
        <v>11</v>
      </c>
      <c r="R13" s="67"/>
      <c r="S13" s="68"/>
      <c r="T13" s="66"/>
      <c r="U13" s="66">
        <f>+P13*V6</f>
        <v>100000</v>
      </c>
      <c r="V13" s="70" t="s">
        <v>11</v>
      </c>
      <c r="W13" s="67"/>
      <c r="X13" s="70"/>
      <c r="Y13" s="70"/>
      <c r="Z13" s="66">
        <f>+U13</f>
        <v>100000</v>
      </c>
      <c r="AA13" s="70" t="s">
        <v>11</v>
      </c>
      <c r="AB13" s="67"/>
      <c r="AC13" s="68"/>
      <c r="AD13" s="70"/>
      <c r="AE13" s="66">
        <f>+Z13</f>
        <v>100000</v>
      </c>
      <c r="AF13" s="70" t="s">
        <v>11</v>
      </c>
      <c r="AG13" s="67"/>
      <c r="AH13" s="70"/>
      <c r="AI13" s="70"/>
      <c r="AJ13" s="66">
        <f>+Z13</f>
        <v>100000</v>
      </c>
      <c r="AK13" s="70" t="s">
        <v>11</v>
      </c>
      <c r="AL13" s="146"/>
    </row>
    <row r="14" spans="1:38" ht="21" customHeight="1">
      <c r="A14" s="145" t="s">
        <v>21</v>
      </c>
      <c r="B14" s="66">
        <f>B13-B10</f>
        <v>19600</v>
      </c>
      <c r="C14" s="67" t="s">
        <v>11</v>
      </c>
      <c r="D14" s="68"/>
      <c r="E14" s="70"/>
      <c r="F14" s="66">
        <f>F13-F10-$F7</f>
        <v>19400</v>
      </c>
      <c r="G14" s="70" t="s">
        <v>11</v>
      </c>
      <c r="H14" s="71"/>
      <c r="I14" s="70"/>
      <c r="J14" s="70"/>
      <c r="K14" s="66">
        <f>K13-K10-$F7</f>
        <v>19200</v>
      </c>
      <c r="L14" s="70" t="s">
        <v>11</v>
      </c>
      <c r="M14" s="67"/>
      <c r="N14" s="68"/>
      <c r="O14" s="70"/>
      <c r="P14" s="66">
        <f>P13-P10-$F7</f>
        <v>18900</v>
      </c>
      <c r="Q14" s="70" t="s">
        <v>11</v>
      </c>
      <c r="R14" s="67"/>
      <c r="S14" s="68"/>
      <c r="T14" s="66"/>
      <c r="U14" s="66">
        <f>U13-U10-$F7</f>
        <v>95300</v>
      </c>
      <c r="V14" s="70" t="s">
        <v>11</v>
      </c>
      <c r="W14" s="67"/>
      <c r="X14" s="70"/>
      <c r="Y14" s="70"/>
      <c r="Z14" s="74">
        <f>Z13-Z10-F7-Z7</f>
        <v>94300</v>
      </c>
      <c r="AA14" s="70" t="s">
        <v>11</v>
      </c>
      <c r="AB14" s="67"/>
      <c r="AC14" s="68"/>
      <c r="AD14" s="70"/>
      <c r="AE14" s="66">
        <f>AE13-AE10-$F7</f>
        <v>94900</v>
      </c>
      <c r="AF14" s="70" t="s">
        <v>11</v>
      </c>
      <c r="AG14" s="67"/>
      <c r="AH14" s="70"/>
      <c r="AI14" s="70"/>
      <c r="AJ14" s="66">
        <f>AJ13-AJ10-$F7</f>
        <v>92900</v>
      </c>
      <c r="AK14" s="70" t="s">
        <v>11</v>
      </c>
      <c r="AL14" s="146"/>
    </row>
    <row r="15" spans="1:38" ht="21" customHeight="1">
      <c r="A15" s="145" t="s">
        <v>22</v>
      </c>
      <c r="B15" s="66"/>
      <c r="C15" s="67"/>
      <c r="D15" s="68"/>
      <c r="E15" s="66"/>
      <c r="F15" s="70"/>
      <c r="G15" s="70"/>
      <c r="H15" s="71"/>
      <c r="I15" s="70"/>
      <c r="J15" s="70"/>
      <c r="K15" s="66">
        <f>K8*K7/1000</f>
        <v>10000</v>
      </c>
      <c r="L15" s="70" t="s">
        <v>16</v>
      </c>
      <c r="M15" s="67"/>
      <c r="N15" s="68"/>
      <c r="O15" s="70"/>
      <c r="P15" s="66">
        <f>P8*P7/1000+B11</f>
        <v>80000</v>
      </c>
      <c r="Q15" s="70" t="s">
        <v>16</v>
      </c>
      <c r="R15" s="67"/>
      <c r="S15" s="68"/>
      <c r="T15" s="66"/>
      <c r="U15" s="74">
        <f>+P15</f>
        <v>80000</v>
      </c>
      <c r="V15" s="70" t="s">
        <v>16</v>
      </c>
      <c r="W15" s="67"/>
      <c r="X15" s="70"/>
      <c r="Y15" s="70"/>
      <c r="Z15" s="66">
        <f>+U15</f>
        <v>80000</v>
      </c>
      <c r="AA15" s="70" t="s">
        <v>16</v>
      </c>
      <c r="AB15" s="67"/>
      <c r="AC15" s="68"/>
      <c r="AD15" s="70"/>
      <c r="AE15" s="66">
        <f>AE8*AE7/1000+Z15</f>
        <v>140000</v>
      </c>
      <c r="AF15" s="70" t="s">
        <v>16</v>
      </c>
      <c r="AG15" s="67"/>
      <c r="AH15" s="70"/>
      <c r="AI15" s="75">
        <f>+Z15+AI9</f>
        <v>680000</v>
      </c>
      <c r="AJ15" s="75"/>
      <c r="AK15" s="70" t="s">
        <v>16</v>
      </c>
      <c r="AL15" s="146"/>
    </row>
    <row r="16" spans="1:38" ht="21" customHeight="1" thickBot="1">
      <c r="A16" s="147" t="s">
        <v>23</v>
      </c>
      <c r="B16" s="37"/>
      <c r="C16" s="38"/>
      <c r="D16" s="39"/>
      <c r="E16" s="37"/>
      <c r="F16" s="22"/>
      <c r="G16" s="22"/>
      <c r="H16" s="40"/>
      <c r="I16" s="22"/>
      <c r="J16" s="22"/>
      <c r="K16" s="37">
        <f>K10*K8/1000</f>
        <v>30000</v>
      </c>
      <c r="L16" s="22" t="s">
        <v>16</v>
      </c>
      <c r="M16" s="38"/>
      <c r="N16" s="39"/>
      <c r="O16" s="22"/>
      <c r="P16" s="37">
        <f>P10*P8/1000</f>
        <v>180000</v>
      </c>
      <c r="Q16" s="22" t="s">
        <v>16</v>
      </c>
      <c r="R16" s="38"/>
      <c r="S16" s="39"/>
      <c r="T16" s="37"/>
      <c r="U16" s="37">
        <f>U10*U8/1000</f>
        <v>180000</v>
      </c>
      <c r="V16" s="22" t="s">
        <v>16</v>
      </c>
      <c r="W16" s="38"/>
      <c r="X16" s="22"/>
      <c r="Y16" s="22"/>
      <c r="Z16" s="37">
        <f>Z10*Z8/1000</f>
        <v>180000</v>
      </c>
      <c r="AA16" s="22" t="s">
        <v>16</v>
      </c>
      <c r="AB16" s="38"/>
      <c r="AC16" s="39"/>
      <c r="AD16" s="22"/>
      <c r="AE16" s="37">
        <f>AE10*AE8/1000</f>
        <v>735000</v>
      </c>
      <c r="AF16" s="22" t="s">
        <v>16</v>
      </c>
      <c r="AG16" s="38"/>
      <c r="AI16" s="76">
        <f>AJ10*AI8/1000</f>
        <v>2070000</v>
      </c>
      <c r="AJ16" s="76"/>
      <c r="AK16" s="22" t="s">
        <v>16</v>
      </c>
      <c r="AL16" s="139"/>
    </row>
    <row r="17" spans="1:38" s="77" customFormat="1" ht="42" customHeight="1" thickBot="1">
      <c r="A17" s="148" t="s">
        <v>24</v>
      </c>
      <c r="B17" s="7" t="s">
        <v>25</v>
      </c>
      <c r="C17" s="5" t="s">
        <v>26</v>
      </c>
      <c r="D17" s="10" t="s">
        <v>27</v>
      </c>
      <c r="E17" s="11" t="s">
        <v>28</v>
      </c>
      <c r="F17" s="11" t="s">
        <v>26</v>
      </c>
      <c r="G17" s="11" t="s">
        <v>29</v>
      </c>
      <c r="H17" s="9" t="s">
        <v>26</v>
      </c>
      <c r="I17" s="15" t="s">
        <v>30</v>
      </c>
      <c r="J17" s="16" t="s">
        <v>28</v>
      </c>
      <c r="K17" s="11" t="s">
        <v>26</v>
      </c>
      <c r="L17" s="11" t="s">
        <v>29</v>
      </c>
      <c r="M17" s="5" t="s">
        <v>26</v>
      </c>
      <c r="N17" s="10" t="s">
        <v>30</v>
      </c>
      <c r="O17" s="16" t="s">
        <v>28</v>
      </c>
      <c r="P17" s="11" t="s">
        <v>26</v>
      </c>
      <c r="Q17" s="11" t="s">
        <v>29</v>
      </c>
      <c r="R17" s="5" t="s">
        <v>26</v>
      </c>
      <c r="S17" s="10" t="s">
        <v>30</v>
      </c>
      <c r="T17" s="11" t="s">
        <v>28</v>
      </c>
      <c r="U17" s="18" t="s">
        <v>26</v>
      </c>
      <c r="V17" s="11" t="s">
        <v>29</v>
      </c>
      <c r="W17" s="5" t="s">
        <v>26</v>
      </c>
      <c r="X17" s="10" t="s">
        <v>40</v>
      </c>
      <c r="Y17" s="11" t="s">
        <v>28</v>
      </c>
      <c r="Z17" s="11" t="s">
        <v>26</v>
      </c>
      <c r="AA17" s="11" t="s">
        <v>29</v>
      </c>
      <c r="AB17" s="5" t="s">
        <v>26</v>
      </c>
      <c r="AC17" s="10" t="s">
        <v>40</v>
      </c>
      <c r="AD17" s="11" t="s">
        <v>28</v>
      </c>
      <c r="AE17" s="11" t="s">
        <v>26</v>
      </c>
      <c r="AF17" s="11" t="s">
        <v>29</v>
      </c>
      <c r="AG17" s="5" t="s">
        <v>26</v>
      </c>
      <c r="AH17" s="10" t="s">
        <v>30</v>
      </c>
      <c r="AI17" s="11" t="s">
        <v>28</v>
      </c>
      <c r="AJ17" s="11" t="s">
        <v>26</v>
      </c>
      <c r="AK17" s="11" t="s">
        <v>29</v>
      </c>
      <c r="AL17" s="149" t="s">
        <v>26</v>
      </c>
    </row>
    <row r="18" spans="1:38" s="86" customFormat="1" ht="21.75" customHeight="1">
      <c r="A18" s="150" t="s">
        <v>38</v>
      </c>
      <c r="B18" s="78">
        <v>400</v>
      </c>
      <c r="C18" s="79">
        <f aca="true" t="shared" si="0" ref="C18:C29">B18/B$29*100</f>
        <v>100</v>
      </c>
      <c r="D18" s="80">
        <v>100</v>
      </c>
      <c r="E18" s="81">
        <f aca="true" t="shared" si="1" ref="E18:E24">+B18</f>
        <v>400</v>
      </c>
      <c r="F18" s="82">
        <f aca="true" t="shared" si="2" ref="F18:F29">E18/E$29*100</f>
        <v>100</v>
      </c>
      <c r="G18" s="81">
        <f>D18+E18</f>
        <v>500</v>
      </c>
      <c r="H18" s="83">
        <f aca="true" t="shared" si="3" ref="H18:H29">G18/G$29*100</f>
        <v>83.33333333333334</v>
      </c>
      <c r="I18" s="84">
        <v>160</v>
      </c>
      <c r="J18" s="81">
        <f>+E18+I18</f>
        <v>560</v>
      </c>
      <c r="K18" s="82">
        <f aca="true" t="shared" si="4" ref="K18:K29">J18/J$29*100</f>
        <v>93.33333333333333</v>
      </c>
      <c r="L18" s="81">
        <f>G18+I18</f>
        <v>660</v>
      </c>
      <c r="M18" s="85">
        <f aca="true" t="shared" si="5" ref="M18:M29">L18/L$29*100</f>
        <v>82.5</v>
      </c>
      <c r="N18" s="80"/>
      <c r="O18" s="81">
        <f>+J18+N18</f>
        <v>560</v>
      </c>
      <c r="P18" s="82">
        <f aca="true" t="shared" si="6" ref="P18:P29">O18/O$29*100</f>
        <v>62.22222222222222</v>
      </c>
      <c r="Q18" s="81">
        <f>L18+N18</f>
        <v>660</v>
      </c>
      <c r="R18" s="85">
        <f aca="true" t="shared" si="7" ref="R18:R29">Q18/Q$29*100</f>
        <v>60</v>
      </c>
      <c r="S18" s="80">
        <f aca="true" t="shared" si="8" ref="S18:S24">+O18*($V$6-1)</f>
        <v>2240</v>
      </c>
      <c r="T18" s="81">
        <f aca="true" t="shared" si="9" ref="T18:T24">+O18+S18</f>
        <v>2800</v>
      </c>
      <c r="U18" s="82">
        <f aca="true" t="shared" si="10" ref="U18:U29">T18/T$29*100</f>
        <v>62.22222222222222</v>
      </c>
      <c r="V18" s="81">
        <f aca="true" t="shared" si="11" ref="V18:V24">Q18*V$6</f>
        <v>3300</v>
      </c>
      <c r="W18" s="85">
        <f aca="true" t="shared" si="12" ref="W18:W29">V18/V$29*100</f>
        <v>60</v>
      </c>
      <c r="X18" s="80">
        <v>300</v>
      </c>
      <c r="Y18" s="81">
        <f aca="true" t="shared" si="13" ref="Y18:Y23">T18</f>
        <v>2800</v>
      </c>
      <c r="Z18" s="82">
        <f aca="true" t="shared" si="14" ref="Z18:Z29">Y18/Y$29*100</f>
        <v>62.22222222222222</v>
      </c>
      <c r="AA18" s="81">
        <f aca="true" t="shared" si="15" ref="AA18:AA23">V18+X18</f>
        <v>3600</v>
      </c>
      <c r="AB18" s="85">
        <f aca="true" t="shared" si="16" ref="AB18:AB29">AA18/AA$29*100</f>
        <v>55.38461538461539</v>
      </c>
      <c r="AC18" s="80"/>
      <c r="AD18" s="81">
        <f aca="true" t="shared" si="17" ref="AD18:AD24">Y18+AC18</f>
        <v>2800</v>
      </c>
      <c r="AE18" s="82">
        <f aca="true" t="shared" si="18" ref="AE18:AE29">AD18/AD$29*100</f>
        <v>57.14285714285714</v>
      </c>
      <c r="AF18" s="81">
        <f aca="true" t="shared" si="19" ref="AF18:AF24">AA18+AC18</f>
        <v>3600</v>
      </c>
      <c r="AG18" s="85">
        <f aca="true" t="shared" si="20" ref="AG18:AG29">AF18/AF$29*100</f>
        <v>52.17391304347826</v>
      </c>
      <c r="AH18" s="80">
        <v>-250</v>
      </c>
      <c r="AI18" s="81">
        <f>AD18+AH18</f>
        <v>2550</v>
      </c>
      <c r="AJ18" s="82">
        <f aca="true" t="shared" si="21" ref="AJ18:AJ29">AI18/AI$29*100</f>
        <v>36.95652173913043</v>
      </c>
      <c r="AK18" s="81">
        <f>AF18+AH18</f>
        <v>3350</v>
      </c>
      <c r="AL18" s="151">
        <f aca="true" t="shared" si="22" ref="AL18:AL29">AK18/AK$29*100</f>
        <v>37.640449438202246</v>
      </c>
    </row>
    <row r="19" spans="1:38" ht="21.75" customHeight="1">
      <c r="A19" s="145" t="s">
        <v>39</v>
      </c>
      <c r="B19" s="87">
        <v>0</v>
      </c>
      <c r="C19" s="88">
        <f t="shared" si="0"/>
        <v>0</v>
      </c>
      <c r="D19" s="89">
        <v>50</v>
      </c>
      <c r="E19" s="90">
        <f t="shared" si="1"/>
        <v>0</v>
      </c>
      <c r="F19" s="91">
        <f t="shared" si="2"/>
        <v>0</v>
      </c>
      <c r="G19" s="90">
        <f aca="true" t="shared" si="23" ref="G19:G28">D19+E19</f>
        <v>50</v>
      </c>
      <c r="H19" s="92">
        <f t="shared" si="3"/>
        <v>8.333333333333332</v>
      </c>
      <c r="I19" s="93">
        <v>10</v>
      </c>
      <c r="J19" s="90">
        <f aca="true" t="shared" si="24" ref="J19:J28">+E19+I19</f>
        <v>10</v>
      </c>
      <c r="K19" s="94">
        <f t="shared" si="4"/>
        <v>1.6666666666666667</v>
      </c>
      <c r="L19" s="90">
        <f>G19+I19</f>
        <v>60</v>
      </c>
      <c r="M19" s="95">
        <f t="shared" si="5"/>
        <v>7.5</v>
      </c>
      <c r="N19" s="96"/>
      <c r="O19" s="90">
        <f aca="true" t="shared" si="25" ref="O19:O24">+J19+N19</f>
        <v>10</v>
      </c>
      <c r="P19" s="94">
        <f t="shared" si="6"/>
        <v>1.1111111111111112</v>
      </c>
      <c r="Q19" s="90">
        <f aca="true" t="shared" si="26" ref="Q19:Q28">L19+N19</f>
        <v>60</v>
      </c>
      <c r="R19" s="95">
        <f t="shared" si="7"/>
        <v>5.454545454545454</v>
      </c>
      <c r="S19" s="96">
        <f t="shared" si="8"/>
        <v>40</v>
      </c>
      <c r="T19" s="97">
        <f t="shared" si="9"/>
        <v>50</v>
      </c>
      <c r="U19" s="91">
        <f t="shared" si="10"/>
        <v>1.1111111111111112</v>
      </c>
      <c r="V19" s="97">
        <f t="shared" si="11"/>
        <v>300</v>
      </c>
      <c r="W19" s="98">
        <f t="shared" si="12"/>
        <v>5.454545454545454</v>
      </c>
      <c r="X19" s="89">
        <v>100</v>
      </c>
      <c r="Y19" s="90">
        <f t="shared" si="13"/>
        <v>50</v>
      </c>
      <c r="Z19" s="94">
        <f t="shared" si="14"/>
        <v>1.1111111111111112</v>
      </c>
      <c r="AA19" s="90">
        <f t="shared" si="15"/>
        <v>400</v>
      </c>
      <c r="AB19" s="95">
        <f t="shared" si="16"/>
        <v>6.153846153846154</v>
      </c>
      <c r="AC19" s="89"/>
      <c r="AD19" s="90">
        <f t="shared" si="17"/>
        <v>50</v>
      </c>
      <c r="AE19" s="94">
        <f t="shared" si="18"/>
        <v>1.0204081632653061</v>
      </c>
      <c r="AF19" s="90">
        <f t="shared" si="19"/>
        <v>400</v>
      </c>
      <c r="AG19" s="95">
        <f t="shared" si="20"/>
        <v>5.797101449275362</v>
      </c>
      <c r="AH19" s="96"/>
      <c r="AI19" s="90">
        <f aca="true" t="shared" si="27" ref="AI19:AI24">AD19+AH19</f>
        <v>50</v>
      </c>
      <c r="AJ19" s="94">
        <f t="shared" si="21"/>
        <v>0.7246376811594203</v>
      </c>
      <c r="AK19" s="90">
        <f aca="true" t="shared" si="28" ref="AK19:AK24">AF19+AH19</f>
        <v>400</v>
      </c>
      <c r="AL19" s="152">
        <f t="shared" si="22"/>
        <v>4.49438202247191</v>
      </c>
    </row>
    <row r="20" spans="1:38" ht="21.75" customHeight="1">
      <c r="A20" s="145" t="s">
        <v>39</v>
      </c>
      <c r="B20" s="87">
        <v>0</v>
      </c>
      <c r="C20" s="88">
        <f t="shared" si="0"/>
        <v>0</v>
      </c>
      <c r="D20" s="89">
        <v>20</v>
      </c>
      <c r="E20" s="90">
        <f t="shared" si="1"/>
        <v>0</v>
      </c>
      <c r="F20" s="91">
        <f t="shared" si="2"/>
        <v>0</v>
      </c>
      <c r="G20" s="90">
        <f t="shared" si="23"/>
        <v>20</v>
      </c>
      <c r="H20" s="92">
        <f t="shared" si="3"/>
        <v>3.3333333333333335</v>
      </c>
      <c r="I20" s="93">
        <v>5</v>
      </c>
      <c r="J20" s="90">
        <f t="shared" si="24"/>
        <v>5</v>
      </c>
      <c r="K20" s="94">
        <f t="shared" si="4"/>
        <v>0.8333333333333334</v>
      </c>
      <c r="L20" s="90">
        <f aca="true" t="shared" si="29" ref="L20:L28">G20+I20</f>
        <v>25</v>
      </c>
      <c r="M20" s="95">
        <f t="shared" si="5"/>
        <v>3.125</v>
      </c>
      <c r="N20" s="96"/>
      <c r="O20" s="90">
        <f t="shared" si="25"/>
        <v>5</v>
      </c>
      <c r="P20" s="94">
        <f t="shared" si="6"/>
        <v>0.5555555555555556</v>
      </c>
      <c r="Q20" s="90">
        <f t="shared" si="26"/>
        <v>25</v>
      </c>
      <c r="R20" s="95">
        <f t="shared" si="7"/>
        <v>2.272727272727273</v>
      </c>
      <c r="S20" s="96">
        <f t="shared" si="8"/>
        <v>20</v>
      </c>
      <c r="T20" s="97">
        <f t="shared" si="9"/>
        <v>25</v>
      </c>
      <c r="U20" s="91">
        <f t="shared" si="10"/>
        <v>0.5555555555555556</v>
      </c>
      <c r="V20" s="97">
        <f t="shared" si="11"/>
        <v>125</v>
      </c>
      <c r="W20" s="98">
        <f t="shared" si="12"/>
        <v>2.272727272727273</v>
      </c>
      <c r="X20" s="89">
        <v>100</v>
      </c>
      <c r="Y20" s="90">
        <f t="shared" si="13"/>
        <v>25</v>
      </c>
      <c r="Z20" s="94">
        <f t="shared" si="14"/>
        <v>0.5555555555555556</v>
      </c>
      <c r="AA20" s="90">
        <f t="shared" si="15"/>
        <v>225</v>
      </c>
      <c r="AB20" s="95">
        <f t="shared" si="16"/>
        <v>3.4615384615384617</v>
      </c>
      <c r="AC20" s="89"/>
      <c r="AD20" s="90">
        <f t="shared" si="17"/>
        <v>25</v>
      </c>
      <c r="AE20" s="94">
        <f t="shared" si="18"/>
        <v>0.5102040816326531</v>
      </c>
      <c r="AF20" s="90">
        <f t="shared" si="19"/>
        <v>225</v>
      </c>
      <c r="AG20" s="95">
        <f t="shared" si="20"/>
        <v>3.260869565217391</v>
      </c>
      <c r="AH20" s="96"/>
      <c r="AI20" s="90">
        <f t="shared" si="27"/>
        <v>25</v>
      </c>
      <c r="AJ20" s="94">
        <f t="shared" si="21"/>
        <v>0.36231884057971014</v>
      </c>
      <c r="AK20" s="90">
        <f t="shared" si="28"/>
        <v>225</v>
      </c>
      <c r="AL20" s="152">
        <f t="shared" si="22"/>
        <v>2.528089887640449</v>
      </c>
    </row>
    <row r="21" spans="1:38" ht="21.75" customHeight="1">
      <c r="A21" s="145" t="s">
        <v>39</v>
      </c>
      <c r="B21" s="87">
        <v>0</v>
      </c>
      <c r="C21" s="88">
        <f t="shared" si="0"/>
        <v>0</v>
      </c>
      <c r="D21" s="89">
        <v>20</v>
      </c>
      <c r="E21" s="90">
        <f t="shared" si="1"/>
        <v>0</v>
      </c>
      <c r="F21" s="91">
        <f t="shared" si="2"/>
        <v>0</v>
      </c>
      <c r="G21" s="90">
        <f t="shared" si="23"/>
        <v>20</v>
      </c>
      <c r="H21" s="92">
        <f t="shared" si="3"/>
        <v>3.3333333333333335</v>
      </c>
      <c r="I21" s="93">
        <v>5</v>
      </c>
      <c r="J21" s="90">
        <f t="shared" si="24"/>
        <v>5</v>
      </c>
      <c r="K21" s="94">
        <f t="shared" si="4"/>
        <v>0.8333333333333334</v>
      </c>
      <c r="L21" s="90">
        <f t="shared" si="29"/>
        <v>25</v>
      </c>
      <c r="M21" s="95">
        <f t="shared" si="5"/>
        <v>3.125</v>
      </c>
      <c r="N21" s="96"/>
      <c r="O21" s="90">
        <f>+J21+N21</f>
        <v>5</v>
      </c>
      <c r="P21" s="94">
        <f t="shared" si="6"/>
        <v>0.5555555555555556</v>
      </c>
      <c r="Q21" s="90">
        <f t="shared" si="26"/>
        <v>25</v>
      </c>
      <c r="R21" s="95">
        <f t="shared" si="7"/>
        <v>2.272727272727273</v>
      </c>
      <c r="S21" s="96">
        <f t="shared" si="8"/>
        <v>20</v>
      </c>
      <c r="T21" s="97">
        <f t="shared" si="9"/>
        <v>25</v>
      </c>
      <c r="U21" s="91">
        <f t="shared" si="10"/>
        <v>0.5555555555555556</v>
      </c>
      <c r="V21" s="97">
        <f t="shared" si="11"/>
        <v>125</v>
      </c>
      <c r="W21" s="98">
        <f t="shared" si="12"/>
        <v>2.272727272727273</v>
      </c>
      <c r="X21" s="89">
        <v>100</v>
      </c>
      <c r="Y21" s="90">
        <f t="shared" si="13"/>
        <v>25</v>
      </c>
      <c r="Z21" s="94">
        <f t="shared" si="14"/>
        <v>0.5555555555555556</v>
      </c>
      <c r="AA21" s="90">
        <f>V21+X21</f>
        <v>225</v>
      </c>
      <c r="AB21" s="95">
        <f t="shared" si="16"/>
        <v>3.4615384615384617</v>
      </c>
      <c r="AC21" s="89"/>
      <c r="AD21" s="90">
        <f t="shared" si="17"/>
        <v>25</v>
      </c>
      <c r="AE21" s="94">
        <f t="shared" si="18"/>
        <v>0.5102040816326531</v>
      </c>
      <c r="AF21" s="90">
        <f t="shared" si="19"/>
        <v>225</v>
      </c>
      <c r="AG21" s="95">
        <f t="shared" si="20"/>
        <v>3.260869565217391</v>
      </c>
      <c r="AH21" s="96"/>
      <c r="AI21" s="90">
        <f t="shared" si="27"/>
        <v>25</v>
      </c>
      <c r="AJ21" s="94">
        <f t="shared" si="21"/>
        <v>0.36231884057971014</v>
      </c>
      <c r="AK21" s="90">
        <f t="shared" si="28"/>
        <v>225</v>
      </c>
      <c r="AL21" s="152">
        <f t="shared" si="22"/>
        <v>2.528089887640449</v>
      </c>
    </row>
    <row r="22" spans="1:38" ht="21.75" customHeight="1">
      <c r="A22" s="145" t="s">
        <v>41</v>
      </c>
      <c r="B22" s="87">
        <v>0</v>
      </c>
      <c r="C22" s="88">
        <f t="shared" si="0"/>
        <v>0</v>
      </c>
      <c r="D22" s="89"/>
      <c r="E22" s="90">
        <f t="shared" si="1"/>
        <v>0</v>
      </c>
      <c r="F22" s="91">
        <f t="shared" si="2"/>
        <v>0</v>
      </c>
      <c r="G22" s="90">
        <f>D22+E22</f>
        <v>0</v>
      </c>
      <c r="H22" s="92">
        <f t="shared" si="3"/>
        <v>0</v>
      </c>
      <c r="I22" s="93">
        <v>10</v>
      </c>
      <c r="J22" s="90">
        <f t="shared" si="24"/>
        <v>10</v>
      </c>
      <c r="K22" s="94">
        <f t="shared" si="4"/>
        <v>1.6666666666666667</v>
      </c>
      <c r="L22" s="90">
        <f t="shared" si="29"/>
        <v>10</v>
      </c>
      <c r="M22" s="95">
        <f t="shared" si="5"/>
        <v>1.25</v>
      </c>
      <c r="N22" s="96"/>
      <c r="O22" s="90">
        <f t="shared" si="25"/>
        <v>10</v>
      </c>
      <c r="P22" s="94">
        <f t="shared" si="6"/>
        <v>1.1111111111111112</v>
      </c>
      <c r="Q22" s="90">
        <f t="shared" si="26"/>
        <v>10</v>
      </c>
      <c r="R22" s="95">
        <f t="shared" si="7"/>
        <v>0.9090909090909091</v>
      </c>
      <c r="S22" s="96">
        <f t="shared" si="8"/>
        <v>40</v>
      </c>
      <c r="T22" s="97">
        <f t="shared" si="9"/>
        <v>50</v>
      </c>
      <c r="U22" s="91">
        <f t="shared" si="10"/>
        <v>1.1111111111111112</v>
      </c>
      <c r="V22" s="97">
        <f t="shared" si="11"/>
        <v>50</v>
      </c>
      <c r="W22" s="98">
        <f t="shared" si="12"/>
        <v>0.9090909090909091</v>
      </c>
      <c r="X22" s="89"/>
      <c r="Y22" s="90">
        <f>T22</f>
        <v>50</v>
      </c>
      <c r="Z22" s="94">
        <f t="shared" si="14"/>
        <v>1.1111111111111112</v>
      </c>
      <c r="AA22" s="90">
        <f>V22+X22</f>
        <v>50</v>
      </c>
      <c r="AB22" s="95">
        <f t="shared" si="16"/>
        <v>0.7692307692307693</v>
      </c>
      <c r="AC22" s="89"/>
      <c r="AD22" s="90">
        <f t="shared" si="17"/>
        <v>50</v>
      </c>
      <c r="AE22" s="94">
        <f t="shared" si="18"/>
        <v>1.0204081632653061</v>
      </c>
      <c r="AF22" s="90">
        <f t="shared" si="19"/>
        <v>50</v>
      </c>
      <c r="AG22" s="95">
        <f t="shared" si="20"/>
        <v>0.7246376811594203</v>
      </c>
      <c r="AH22" s="96"/>
      <c r="AI22" s="90">
        <f t="shared" si="27"/>
        <v>50</v>
      </c>
      <c r="AJ22" s="94">
        <f t="shared" si="21"/>
        <v>0.7246376811594203</v>
      </c>
      <c r="AK22" s="90">
        <f t="shared" si="28"/>
        <v>50</v>
      </c>
      <c r="AL22" s="152">
        <f t="shared" si="22"/>
        <v>0.5617977528089888</v>
      </c>
    </row>
    <row r="23" spans="1:38" ht="21.75" customHeight="1">
      <c r="A23" s="145" t="s">
        <v>31</v>
      </c>
      <c r="B23" s="87">
        <v>0</v>
      </c>
      <c r="C23" s="88">
        <f t="shared" si="0"/>
        <v>0</v>
      </c>
      <c r="D23" s="89">
        <v>10</v>
      </c>
      <c r="E23" s="90">
        <f t="shared" si="1"/>
        <v>0</v>
      </c>
      <c r="F23" s="91">
        <f t="shared" si="2"/>
        <v>0</v>
      </c>
      <c r="G23" s="90">
        <f t="shared" si="23"/>
        <v>10</v>
      </c>
      <c r="H23" s="92">
        <f t="shared" si="3"/>
        <v>1.6666666666666667</v>
      </c>
      <c r="I23" s="93">
        <v>10</v>
      </c>
      <c r="J23" s="90">
        <f t="shared" si="24"/>
        <v>10</v>
      </c>
      <c r="K23" s="94">
        <f t="shared" si="4"/>
        <v>1.6666666666666667</v>
      </c>
      <c r="L23" s="90">
        <f>G23+I23</f>
        <v>20</v>
      </c>
      <c r="M23" s="95">
        <f t="shared" si="5"/>
        <v>2.5</v>
      </c>
      <c r="N23" s="96"/>
      <c r="O23" s="90">
        <f>+J23+N23</f>
        <v>10</v>
      </c>
      <c r="P23" s="94">
        <f t="shared" si="6"/>
        <v>1.1111111111111112</v>
      </c>
      <c r="Q23" s="90">
        <f>L23+N23</f>
        <v>20</v>
      </c>
      <c r="R23" s="95">
        <f t="shared" si="7"/>
        <v>1.8181818181818181</v>
      </c>
      <c r="S23" s="96">
        <f t="shared" si="8"/>
        <v>40</v>
      </c>
      <c r="T23" s="97">
        <f t="shared" si="9"/>
        <v>50</v>
      </c>
      <c r="U23" s="91">
        <f t="shared" si="10"/>
        <v>1.1111111111111112</v>
      </c>
      <c r="V23" s="97">
        <f t="shared" si="11"/>
        <v>100</v>
      </c>
      <c r="W23" s="98">
        <f t="shared" si="12"/>
        <v>1.8181818181818181</v>
      </c>
      <c r="X23" s="96">
        <v>400</v>
      </c>
      <c r="Y23" s="90">
        <f t="shared" si="13"/>
        <v>50</v>
      </c>
      <c r="Z23" s="94">
        <f t="shared" si="14"/>
        <v>1.1111111111111112</v>
      </c>
      <c r="AA23" s="90">
        <f t="shared" si="15"/>
        <v>500</v>
      </c>
      <c r="AB23" s="95">
        <f t="shared" si="16"/>
        <v>7.6923076923076925</v>
      </c>
      <c r="AC23" s="96"/>
      <c r="AD23" s="90">
        <f t="shared" si="17"/>
        <v>50</v>
      </c>
      <c r="AE23" s="94">
        <f t="shared" si="18"/>
        <v>1.0204081632653061</v>
      </c>
      <c r="AF23" s="90">
        <f t="shared" si="19"/>
        <v>500</v>
      </c>
      <c r="AG23" s="95">
        <f t="shared" si="20"/>
        <v>7.246376811594203</v>
      </c>
      <c r="AH23" s="96"/>
      <c r="AI23" s="90">
        <f t="shared" si="27"/>
        <v>50</v>
      </c>
      <c r="AJ23" s="94">
        <f t="shared" si="21"/>
        <v>0.7246376811594203</v>
      </c>
      <c r="AK23" s="90">
        <f t="shared" si="28"/>
        <v>500</v>
      </c>
      <c r="AL23" s="152">
        <f t="shared" si="22"/>
        <v>5.617977528089887</v>
      </c>
    </row>
    <row r="24" spans="1:38" ht="21.75" customHeight="1" thickBot="1">
      <c r="A24" s="147" t="s">
        <v>32</v>
      </c>
      <c r="B24" s="99"/>
      <c r="C24" s="100">
        <f t="shared" si="0"/>
        <v>0</v>
      </c>
      <c r="D24" s="101"/>
      <c r="E24" s="102">
        <f t="shared" si="1"/>
        <v>0</v>
      </c>
      <c r="F24" s="103">
        <f t="shared" si="2"/>
        <v>0</v>
      </c>
      <c r="G24" s="102">
        <f>D24+E24</f>
        <v>0</v>
      </c>
      <c r="H24" s="104">
        <f t="shared" si="3"/>
        <v>0</v>
      </c>
      <c r="I24" s="105"/>
      <c r="J24" s="102">
        <f t="shared" si="24"/>
        <v>0</v>
      </c>
      <c r="K24" s="106">
        <f t="shared" si="4"/>
        <v>0</v>
      </c>
      <c r="L24" s="102">
        <f t="shared" si="29"/>
        <v>0</v>
      </c>
      <c r="M24" s="107">
        <f t="shared" si="5"/>
        <v>0</v>
      </c>
      <c r="N24" s="108"/>
      <c r="O24" s="102">
        <f t="shared" si="25"/>
        <v>0</v>
      </c>
      <c r="P24" s="106">
        <f t="shared" si="6"/>
        <v>0</v>
      </c>
      <c r="Q24" s="102">
        <f t="shared" si="26"/>
        <v>0</v>
      </c>
      <c r="R24" s="107">
        <f t="shared" si="7"/>
        <v>0</v>
      </c>
      <c r="S24" s="108">
        <f t="shared" si="8"/>
        <v>0</v>
      </c>
      <c r="T24" s="109">
        <f t="shared" si="9"/>
        <v>0</v>
      </c>
      <c r="U24" s="103">
        <f t="shared" si="10"/>
        <v>0</v>
      </c>
      <c r="V24" s="109">
        <f t="shared" si="11"/>
        <v>0</v>
      </c>
      <c r="W24" s="110">
        <f t="shared" si="12"/>
        <v>0</v>
      </c>
      <c r="X24" s="108"/>
      <c r="Y24" s="102">
        <f>T24</f>
        <v>0</v>
      </c>
      <c r="Z24" s="106">
        <f t="shared" si="14"/>
        <v>0</v>
      </c>
      <c r="AA24" s="102">
        <f>V24+X24</f>
        <v>0</v>
      </c>
      <c r="AB24" s="107">
        <f t="shared" si="16"/>
        <v>0</v>
      </c>
      <c r="AC24" s="108"/>
      <c r="AD24" s="102">
        <f t="shared" si="17"/>
        <v>0</v>
      </c>
      <c r="AE24" s="106">
        <f t="shared" si="18"/>
        <v>0</v>
      </c>
      <c r="AF24" s="102">
        <f t="shared" si="19"/>
        <v>0</v>
      </c>
      <c r="AG24" s="107">
        <f t="shared" si="20"/>
        <v>0</v>
      </c>
      <c r="AH24" s="108">
        <v>100</v>
      </c>
      <c r="AI24" s="102">
        <f t="shared" si="27"/>
        <v>100</v>
      </c>
      <c r="AJ24" s="106">
        <f t="shared" si="21"/>
        <v>1.4492753623188406</v>
      </c>
      <c r="AK24" s="102">
        <f t="shared" si="28"/>
        <v>100</v>
      </c>
      <c r="AL24" s="153">
        <f t="shared" si="22"/>
        <v>1.1235955056179776</v>
      </c>
    </row>
    <row r="25" spans="1:38" ht="22.5" customHeight="1" thickBot="1">
      <c r="A25" s="154" t="s">
        <v>33</v>
      </c>
      <c r="B25" s="8">
        <f>SUM(B18:B23)</f>
        <v>400</v>
      </c>
      <c r="C25" s="6">
        <f t="shared" si="0"/>
        <v>100</v>
      </c>
      <c r="D25" s="12">
        <f>SUM(D18:D24)</f>
        <v>200</v>
      </c>
      <c r="E25" s="13">
        <f>SUM(E18:E24)</f>
        <v>400</v>
      </c>
      <c r="F25" s="14">
        <f t="shared" si="2"/>
        <v>100</v>
      </c>
      <c r="G25" s="13">
        <f>SUM(G18:G24)</f>
        <v>600</v>
      </c>
      <c r="H25" s="4">
        <f t="shared" si="3"/>
        <v>100</v>
      </c>
      <c r="I25" s="17">
        <f>SUM(I18:I24)</f>
        <v>200</v>
      </c>
      <c r="J25" s="13">
        <f>SUM(J18:J24)</f>
        <v>600</v>
      </c>
      <c r="K25" s="14">
        <f t="shared" si="4"/>
        <v>100</v>
      </c>
      <c r="L25" s="13">
        <f>SUM(L18:L24)</f>
        <v>800</v>
      </c>
      <c r="M25" s="3">
        <f t="shared" si="5"/>
        <v>100</v>
      </c>
      <c r="N25" s="12">
        <f>SUM(N18:N24)</f>
        <v>0</v>
      </c>
      <c r="O25" s="13">
        <f>SUM(O18:O24)</f>
        <v>600</v>
      </c>
      <c r="P25" s="14">
        <f t="shared" si="6"/>
        <v>66.66666666666666</v>
      </c>
      <c r="Q25" s="13">
        <f>SUM(Q18:Q24)</f>
        <v>800</v>
      </c>
      <c r="R25" s="3">
        <f t="shared" si="7"/>
        <v>72.72727272727273</v>
      </c>
      <c r="S25" s="12">
        <f>SUM(S18:S24)</f>
        <v>2400</v>
      </c>
      <c r="T25" s="13">
        <f>SUM(T18:T24)</f>
        <v>3000</v>
      </c>
      <c r="U25" s="14">
        <f t="shared" si="10"/>
        <v>66.66666666666666</v>
      </c>
      <c r="V25" s="13">
        <f>SUM(V18:V24)</f>
        <v>4000</v>
      </c>
      <c r="W25" s="3">
        <f t="shared" si="12"/>
        <v>72.72727272727273</v>
      </c>
      <c r="X25" s="12">
        <f>SUM(X18:X24)</f>
        <v>1000</v>
      </c>
      <c r="Y25" s="13">
        <f>SUM(Y18:Y24)</f>
        <v>3000</v>
      </c>
      <c r="Z25" s="14">
        <f t="shared" si="14"/>
        <v>66.66666666666666</v>
      </c>
      <c r="AA25" s="13">
        <f>SUM(AA18:AA24)</f>
        <v>5000</v>
      </c>
      <c r="AB25" s="3">
        <f t="shared" si="16"/>
        <v>76.92307692307693</v>
      </c>
      <c r="AC25" s="12">
        <f>SUM(AC18:AC24)</f>
        <v>0</v>
      </c>
      <c r="AD25" s="13">
        <f>SUM(AD18:AD24)</f>
        <v>3000</v>
      </c>
      <c r="AE25" s="14">
        <f t="shared" si="18"/>
        <v>61.224489795918366</v>
      </c>
      <c r="AF25" s="13">
        <f>SUM(AF18:AF24)</f>
        <v>5000</v>
      </c>
      <c r="AG25" s="3">
        <f t="shared" si="20"/>
        <v>72.46376811594203</v>
      </c>
      <c r="AH25" s="12">
        <f>SUM(AH18:AH24)</f>
        <v>-150</v>
      </c>
      <c r="AI25" s="13">
        <f>SUM(AI18:AI24)</f>
        <v>2850</v>
      </c>
      <c r="AJ25" s="14">
        <f t="shared" si="21"/>
        <v>41.30434782608695</v>
      </c>
      <c r="AK25" s="13">
        <f>SUM(AK18:AK24)</f>
        <v>4850</v>
      </c>
      <c r="AL25" s="155">
        <f t="shared" si="22"/>
        <v>54.49438202247191</v>
      </c>
    </row>
    <row r="26" spans="1:38" ht="21.75" customHeight="1">
      <c r="A26" s="156" t="s">
        <v>34</v>
      </c>
      <c r="B26" s="111">
        <v>0</v>
      </c>
      <c r="C26" s="112">
        <f t="shared" si="0"/>
        <v>0</v>
      </c>
      <c r="D26" s="113"/>
      <c r="E26" s="81">
        <f>+B26</f>
        <v>0</v>
      </c>
      <c r="F26" s="114">
        <f t="shared" si="2"/>
        <v>0</v>
      </c>
      <c r="G26" s="81">
        <f t="shared" si="23"/>
        <v>0</v>
      </c>
      <c r="H26" s="115">
        <f t="shared" si="3"/>
        <v>0</v>
      </c>
      <c r="I26" s="116"/>
      <c r="J26" s="81">
        <f>+E26+I26</f>
        <v>0</v>
      </c>
      <c r="K26" s="114">
        <f t="shared" si="4"/>
        <v>0</v>
      </c>
      <c r="L26" s="81">
        <f t="shared" si="29"/>
        <v>0</v>
      </c>
      <c r="M26" s="117">
        <f t="shared" si="5"/>
        <v>0</v>
      </c>
      <c r="N26" s="113">
        <v>100</v>
      </c>
      <c r="O26" s="81">
        <f>+J26+N26</f>
        <v>100</v>
      </c>
      <c r="P26" s="114">
        <f t="shared" si="6"/>
        <v>11.11111111111111</v>
      </c>
      <c r="Q26" s="81">
        <f t="shared" si="26"/>
        <v>100</v>
      </c>
      <c r="R26" s="117">
        <f t="shared" si="7"/>
        <v>9.090909090909092</v>
      </c>
      <c r="S26" s="80">
        <f>+O26*($V$6-1)</f>
        <v>400</v>
      </c>
      <c r="T26" s="118">
        <f>+O26+S26</f>
        <v>500</v>
      </c>
      <c r="U26" s="114">
        <f t="shared" si="10"/>
        <v>11.11111111111111</v>
      </c>
      <c r="V26" s="118">
        <f>Q26*V$6</f>
        <v>500</v>
      </c>
      <c r="W26" s="117">
        <f t="shared" si="12"/>
        <v>9.090909090909092</v>
      </c>
      <c r="X26" s="113"/>
      <c r="Y26" s="118">
        <f>T26</f>
        <v>500</v>
      </c>
      <c r="Z26" s="114">
        <f t="shared" si="14"/>
        <v>11.11111111111111</v>
      </c>
      <c r="AA26" s="118">
        <f>V26+X26</f>
        <v>500</v>
      </c>
      <c r="AB26" s="117">
        <f t="shared" si="16"/>
        <v>7.6923076923076925</v>
      </c>
      <c r="AC26" s="113">
        <v>150</v>
      </c>
      <c r="AD26" s="118">
        <f>Y26+AC26</f>
        <v>650</v>
      </c>
      <c r="AE26" s="114">
        <f t="shared" si="18"/>
        <v>13.26530612244898</v>
      </c>
      <c r="AF26" s="118">
        <f>AA26+AC26</f>
        <v>650</v>
      </c>
      <c r="AG26" s="117">
        <f t="shared" si="20"/>
        <v>9.420289855072465</v>
      </c>
      <c r="AH26" s="113">
        <v>0</v>
      </c>
      <c r="AI26" s="81">
        <f>AD26+AH26</f>
        <v>650</v>
      </c>
      <c r="AJ26" s="114">
        <f t="shared" si="21"/>
        <v>9.420289855072465</v>
      </c>
      <c r="AK26" s="81">
        <f>AF26+AH26</f>
        <v>650</v>
      </c>
      <c r="AL26" s="157">
        <f t="shared" si="22"/>
        <v>7.303370786516854</v>
      </c>
    </row>
    <row r="27" spans="1:38" ht="21.75" customHeight="1">
      <c r="A27" s="145" t="s">
        <v>35</v>
      </c>
      <c r="B27" s="87">
        <v>0</v>
      </c>
      <c r="C27" s="88">
        <f t="shared" si="0"/>
        <v>0</v>
      </c>
      <c r="D27" s="89"/>
      <c r="E27" s="90">
        <f>+B27</f>
        <v>0</v>
      </c>
      <c r="F27" s="91">
        <f t="shared" si="2"/>
        <v>0</v>
      </c>
      <c r="G27" s="90">
        <f>D27+E27</f>
        <v>0</v>
      </c>
      <c r="H27" s="119">
        <f t="shared" si="3"/>
        <v>0</v>
      </c>
      <c r="I27" s="120"/>
      <c r="J27" s="90">
        <f t="shared" si="24"/>
        <v>0</v>
      </c>
      <c r="K27" s="91">
        <f t="shared" si="4"/>
        <v>0</v>
      </c>
      <c r="L27" s="90">
        <f t="shared" si="29"/>
        <v>0</v>
      </c>
      <c r="M27" s="98">
        <f t="shared" si="5"/>
        <v>0</v>
      </c>
      <c r="N27" s="89">
        <v>200</v>
      </c>
      <c r="O27" s="90">
        <f>+J27+N27</f>
        <v>200</v>
      </c>
      <c r="P27" s="91">
        <f t="shared" si="6"/>
        <v>22.22222222222222</v>
      </c>
      <c r="Q27" s="90">
        <f t="shared" si="26"/>
        <v>200</v>
      </c>
      <c r="R27" s="98">
        <f t="shared" si="7"/>
        <v>18.181818181818183</v>
      </c>
      <c r="S27" s="96">
        <f>+O27*($V$6-1)</f>
        <v>800</v>
      </c>
      <c r="T27" s="97">
        <f>+O27+S27</f>
        <v>1000</v>
      </c>
      <c r="U27" s="91">
        <f t="shared" si="10"/>
        <v>22.22222222222222</v>
      </c>
      <c r="V27" s="97">
        <f>Q27*V$6</f>
        <v>1000</v>
      </c>
      <c r="W27" s="98">
        <f t="shared" si="12"/>
        <v>18.181818181818183</v>
      </c>
      <c r="X27" s="89"/>
      <c r="Y27" s="97">
        <f>T27</f>
        <v>1000</v>
      </c>
      <c r="Z27" s="91">
        <f t="shared" si="14"/>
        <v>22.22222222222222</v>
      </c>
      <c r="AA27" s="97">
        <f>V27+X27</f>
        <v>1000</v>
      </c>
      <c r="AB27" s="98">
        <f t="shared" si="16"/>
        <v>15.384615384615385</v>
      </c>
      <c r="AC27" s="89">
        <v>250</v>
      </c>
      <c r="AD27" s="97">
        <f>Y27+AC27</f>
        <v>1250</v>
      </c>
      <c r="AE27" s="91">
        <f t="shared" si="18"/>
        <v>25.510204081632654</v>
      </c>
      <c r="AF27" s="97">
        <f>AA27+AC27</f>
        <v>1250</v>
      </c>
      <c r="AG27" s="98">
        <f t="shared" si="20"/>
        <v>18.115942028985508</v>
      </c>
      <c r="AH27" s="89">
        <v>-1200</v>
      </c>
      <c r="AI27" s="90">
        <f>AD27+AH27</f>
        <v>50</v>
      </c>
      <c r="AJ27" s="91">
        <f t="shared" si="21"/>
        <v>0.7246376811594203</v>
      </c>
      <c r="AK27" s="90">
        <f>AF27+AH27</f>
        <v>50</v>
      </c>
      <c r="AL27" s="158">
        <f t="shared" si="22"/>
        <v>0.5617977528089888</v>
      </c>
    </row>
    <row r="28" spans="1:38" ht="21.75" customHeight="1" thickBot="1">
      <c r="A28" s="147" t="s">
        <v>36</v>
      </c>
      <c r="B28" s="99">
        <v>0</v>
      </c>
      <c r="C28" s="100">
        <f t="shared" si="0"/>
        <v>0</v>
      </c>
      <c r="D28" s="101"/>
      <c r="E28" s="102">
        <f>+B28</f>
        <v>0</v>
      </c>
      <c r="F28" s="103">
        <f t="shared" si="2"/>
        <v>0</v>
      </c>
      <c r="G28" s="102">
        <f t="shared" si="23"/>
        <v>0</v>
      </c>
      <c r="H28" s="121">
        <f t="shared" si="3"/>
        <v>0</v>
      </c>
      <c r="I28" s="122"/>
      <c r="J28" s="102">
        <f t="shared" si="24"/>
        <v>0</v>
      </c>
      <c r="K28" s="103">
        <f t="shared" si="4"/>
        <v>0</v>
      </c>
      <c r="L28" s="102">
        <f t="shared" si="29"/>
        <v>0</v>
      </c>
      <c r="M28" s="110">
        <f t="shared" si="5"/>
        <v>0</v>
      </c>
      <c r="N28" s="101"/>
      <c r="O28" s="102">
        <f>+J28+N28</f>
        <v>0</v>
      </c>
      <c r="P28" s="103">
        <f t="shared" si="6"/>
        <v>0</v>
      </c>
      <c r="Q28" s="102">
        <f t="shared" si="26"/>
        <v>0</v>
      </c>
      <c r="R28" s="110">
        <f t="shared" si="7"/>
        <v>0</v>
      </c>
      <c r="S28" s="108">
        <f>+O28*($V$6-1)</f>
        <v>0</v>
      </c>
      <c r="T28" s="109">
        <f>+O28+S28</f>
        <v>0</v>
      </c>
      <c r="U28" s="103">
        <f t="shared" si="10"/>
        <v>0</v>
      </c>
      <c r="V28" s="109">
        <f>Q28*V$6</f>
        <v>0</v>
      </c>
      <c r="W28" s="110">
        <f t="shared" si="12"/>
        <v>0</v>
      </c>
      <c r="X28" s="101"/>
      <c r="Y28" s="109">
        <f>T28</f>
        <v>0</v>
      </c>
      <c r="Z28" s="103">
        <f t="shared" si="14"/>
        <v>0</v>
      </c>
      <c r="AA28" s="109">
        <f>V28+X28</f>
        <v>0</v>
      </c>
      <c r="AB28" s="110">
        <f t="shared" si="16"/>
        <v>0</v>
      </c>
      <c r="AC28" s="101"/>
      <c r="AD28" s="109">
        <f>Y28+AC28</f>
        <v>0</v>
      </c>
      <c r="AE28" s="103">
        <f t="shared" si="18"/>
        <v>0</v>
      </c>
      <c r="AF28" s="109">
        <f>AA28+AC28</f>
        <v>0</v>
      </c>
      <c r="AG28" s="110">
        <f t="shared" si="20"/>
        <v>0</v>
      </c>
      <c r="AH28" s="101">
        <v>3350</v>
      </c>
      <c r="AI28" s="102">
        <f>AD28+AH28</f>
        <v>3350</v>
      </c>
      <c r="AJ28" s="103">
        <f t="shared" si="21"/>
        <v>48.55072463768116</v>
      </c>
      <c r="AK28" s="102">
        <f>AF28+AH28</f>
        <v>3350</v>
      </c>
      <c r="AL28" s="159">
        <f t="shared" si="22"/>
        <v>37.640449438202246</v>
      </c>
    </row>
    <row r="29" spans="1:38" s="123" customFormat="1" ht="22.5" customHeight="1" thickBot="1">
      <c r="A29" s="160" t="s">
        <v>37</v>
      </c>
      <c r="B29" s="161">
        <f>SUM(B25:B28)</f>
        <v>400</v>
      </c>
      <c r="C29" s="162">
        <f t="shared" si="0"/>
        <v>100</v>
      </c>
      <c r="D29" s="163">
        <f>SUM(D25:D28)</f>
        <v>200</v>
      </c>
      <c r="E29" s="164">
        <f>SUM(E25:E28)</f>
        <v>400</v>
      </c>
      <c r="F29" s="165">
        <f t="shared" si="2"/>
        <v>100</v>
      </c>
      <c r="G29" s="164">
        <f>SUM(G25:G28)</f>
        <v>600</v>
      </c>
      <c r="H29" s="166">
        <f t="shared" si="3"/>
        <v>100</v>
      </c>
      <c r="I29" s="167">
        <f>SUM(I25:I28)</f>
        <v>200</v>
      </c>
      <c r="J29" s="164">
        <f>SUM(J25:J28)</f>
        <v>600</v>
      </c>
      <c r="K29" s="165">
        <f t="shared" si="4"/>
        <v>100</v>
      </c>
      <c r="L29" s="164">
        <f>SUM(L25:L28)</f>
        <v>800</v>
      </c>
      <c r="M29" s="168">
        <f t="shared" si="5"/>
        <v>100</v>
      </c>
      <c r="N29" s="163">
        <f>SUM(N25:N28)</f>
        <v>300</v>
      </c>
      <c r="O29" s="164">
        <f>SUM(O25:O28)</f>
        <v>900</v>
      </c>
      <c r="P29" s="165">
        <f t="shared" si="6"/>
        <v>100</v>
      </c>
      <c r="Q29" s="164">
        <f>SUM(Q25:Q28)</f>
        <v>1100</v>
      </c>
      <c r="R29" s="168">
        <f t="shared" si="7"/>
        <v>100</v>
      </c>
      <c r="S29" s="163">
        <f>SUM(S25:S28)</f>
        <v>3600</v>
      </c>
      <c r="T29" s="164">
        <f>SUM(T25:T28)</f>
        <v>4500</v>
      </c>
      <c r="U29" s="165">
        <f t="shared" si="10"/>
        <v>100</v>
      </c>
      <c r="V29" s="164">
        <f>SUM(V25:V28)</f>
        <v>5500</v>
      </c>
      <c r="W29" s="168">
        <f t="shared" si="12"/>
        <v>100</v>
      </c>
      <c r="X29" s="163">
        <f>SUM(X25:X28)</f>
        <v>1000</v>
      </c>
      <c r="Y29" s="164">
        <f>SUM(Y25:Y28)</f>
        <v>4500</v>
      </c>
      <c r="Z29" s="165">
        <f t="shared" si="14"/>
        <v>100</v>
      </c>
      <c r="AA29" s="164">
        <f>SUM(AA25:AA28)</f>
        <v>6500</v>
      </c>
      <c r="AB29" s="168">
        <f t="shared" si="16"/>
        <v>100</v>
      </c>
      <c r="AC29" s="163">
        <f>SUM(AC25:AC28)</f>
        <v>400</v>
      </c>
      <c r="AD29" s="164">
        <f>SUM(AD25:AD28)</f>
        <v>4900</v>
      </c>
      <c r="AE29" s="165">
        <f t="shared" si="18"/>
        <v>100</v>
      </c>
      <c r="AF29" s="164">
        <f>SUM(AF25:AF28)</f>
        <v>6900</v>
      </c>
      <c r="AG29" s="168">
        <f t="shared" si="20"/>
        <v>100</v>
      </c>
      <c r="AH29" s="163">
        <f>SUM(AH25:AH28)</f>
        <v>2000</v>
      </c>
      <c r="AI29" s="164">
        <f>SUM(AI25:AI28)</f>
        <v>6900</v>
      </c>
      <c r="AJ29" s="165">
        <f t="shared" si="21"/>
        <v>100</v>
      </c>
      <c r="AK29" s="164">
        <f>SUM(AK25:AK28)</f>
        <v>8900</v>
      </c>
      <c r="AL29" s="169">
        <f t="shared" si="22"/>
        <v>100</v>
      </c>
    </row>
    <row r="30" ht="12.75" customHeight="1" thickTop="1"/>
    <row r="31" spans="4:34" ht="12.75" customHeight="1">
      <c r="D31" s="125"/>
      <c r="I31" s="125"/>
      <c r="N31" s="125"/>
      <c r="S31" s="125"/>
      <c r="X31" s="125"/>
      <c r="AC31" s="125"/>
      <c r="AH31" s="125"/>
    </row>
    <row r="32" ht="12.75" customHeight="1"/>
    <row r="33" ht="12.75" customHeight="1"/>
    <row r="34" ht="24.75" customHeight="1"/>
    <row r="35" ht="12.75" customHeight="1"/>
    <row r="36" ht="12.75" customHeight="1"/>
  </sheetData>
  <sheetProtection/>
  <mergeCells count="18">
    <mergeCell ref="D2:M2"/>
    <mergeCell ref="N2:AB2"/>
    <mergeCell ref="X7:Y7"/>
    <mergeCell ref="D7:E7"/>
    <mergeCell ref="AC5:AG5"/>
    <mergeCell ref="AI16:AJ16"/>
    <mergeCell ref="I3:M3"/>
    <mergeCell ref="N3:R3"/>
    <mergeCell ref="S3:W3"/>
    <mergeCell ref="I5:M5"/>
    <mergeCell ref="N5:R5"/>
    <mergeCell ref="AC2:AL2"/>
    <mergeCell ref="AI9:AJ9"/>
    <mergeCell ref="AI11:AJ11"/>
    <mergeCell ref="AI12:AJ12"/>
    <mergeCell ref="AI15:AJ15"/>
    <mergeCell ref="S5:W5"/>
    <mergeCell ref="AI8:AJ8"/>
  </mergeCells>
  <printOptions/>
  <pageMargins left="0.4330708661417323" right="0.2755905511811024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URA05</dc:creator>
  <cp:keywords/>
  <dc:description>資本政策のテンプレートです</dc:description>
  <cp:lastModifiedBy>iwaseman</cp:lastModifiedBy>
  <cp:lastPrinted>2007-09-26T09:59:33Z</cp:lastPrinted>
  <dcterms:created xsi:type="dcterms:W3CDTF">2006-10-18T03:41:49Z</dcterms:created>
  <dcterms:modified xsi:type="dcterms:W3CDTF">2019-10-06T09:38:34Z</dcterms:modified>
  <cp:category/>
  <cp:version/>
  <cp:contentType/>
  <cp:contentStatus/>
</cp:coreProperties>
</file>